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53906bc6f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s" sheetId="1" r:id="Rf024f1cea7fe4223"/>
    <x:sheet xmlns:r="http://schemas.openxmlformats.org/officeDocument/2006/relationships" name="Summary" sheetId="2" r:id="R457d9694e56448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&quot;–&quot;"/>
    <x:numFmt numFmtId="201" formatCode="yyyy-mm-dd"/>
  </x:numFmts>
  <x:fonts count="9">
    <x:font>
      <x:sz val="11"/>
      <x:name val="Carlito"/>
    </x:font>
    <x:font>
      <x:sz val="11"/>
      <x:color rgb="FF193D32"/>
      <x:name val="Arial"/>
    </x:font>
    <x:font>
      <x:b/>
      <x:sz val="12"/>
      <x:color rgb="FFFFFFFF"/>
      <x:name val="Arial"/>
    </x:font>
    <x:font>
      <x:sz val="13"/>
      <x:color rgb="FF52665E"/>
      <x:name val="Arial"/>
    </x:font>
    <x:font>
      <x:b/>
      <x:sz val="11"/>
      <x:color rgb="FF193D32"/>
      <x:name val="Arial"/>
    </x:font>
    <x:font>
      <x:b/>
      <x:sz val="20"/>
      <x:color rgb="FF176B4B"/>
      <x:name val="Arial"/>
    </x:font>
    <x:font>
      <x:sz val="10"/>
      <x:color rgb="FF52665E"/>
      <x:name val="Arial"/>
    </x:font>
    <x:font>
      <x:b/>
      <x:sz val="11"/>
      <x:color rgb="FFFFFFFF"/>
      <x:name val="Arial"/>
    </x:font>
    <x:font>
      <x:b/>
      <x:sz val="11"/>
      <x:color rgb="FF176B4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B4B"/>
      </x:patternFill>
    </x:fill>
    <x:fill>
      <x:patternFill patternType="solid">
        <x:fgColor rgb="FFFFF2CA"/>
      </x:patternFill>
    </x:fill>
    <x:fill>
      <x:patternFill patternType="solid">
        <x:fgColor rgb="FFEDF6F1"/>
      </x:patternFill>
    </x:fill>
    <x:fill>
      <x:patternFill patternType="solid">
        <x:fgColor rgb="FFF6F9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200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675ae67f44dd9" /><Relationship Type="http://schemas.openxmlformats.org/officeDocument/2006/relationships/theme" Target="/xl/theme/theme1.xml" Id="R9d38956888014362" /><Relationship Type="http://schemas.openxmlformats.org/officeDocument/2006/relationships/sharedStrings" Target="/xl/sharedStrings.xml" Id="R3f7fb682fe1c4e8a" /><Relationship Type="http://schemas.openxmlformats.org/officeDocument/2006/relationships/worksheet" Target="/xl/worksheets/sheet1.xml" Id="Rf024f1cea7fe4223" /><Relationship Type="http://schemas.openxmlformats.org/officeDocument/2006/relationships/worksheet" Target="/xl/worksheets/sheet2.xml" Id="R457d9694e56448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f4e48f08edd476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Monthly amount · selected currency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Amount</c:v>
          </c:tx>
          <c:spPr>
            <a:solidFill xmlns:a="http://schemas.openxmlformats.org/drawingml/2006/main">
              <a:srgbClr val="176B4B"/>
            </a:solidFill>
          </c:spPr>
          <c:cat>
            <c:strRef>
              <c:f>'Summary'!$A$12:$A$23</c:f>
              <c:strCache>
                <c:ptCount val="0"/>
              </c:strCache>
            </c:strRef>
          </c:cat>
          <c:val>
            <c:numRef>
              <c:f>'Summary'!$B$12:$B$23</c:f>
              <c:numCache>
                <c:formatCode>#,##0.00;[Red](#,##0.00);"–"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33</xdr:row>
      <xdr:rowOff>0</xdr:rowOff>
    </xdr:from>
    <xdr:to>
      <xdr:col>8</xdr:col>
      <xdr:colOff>0</xdr:colOff>
      <xdr:row>47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4e48f08edd476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ceiptEntries" displayName="ReceiptEntries" ref="A1:H8" headerRowCount="1" totalsRowCount="0" totalsRowShown="0">
  <x:tableColumns count="8">
    <x:tableColumn id="1" name="Receipt ID"/>
    <x:tableColumn id="2" name="Vendor"/>
    <x:tableColumn id="3" name="Price"/>
    <x:tableColumn id="4" name="Currency"/>
    <x:tableColumn id="5" name="Date"/>
    <x:tableColumn id="6" name="Image Url"/>
    <x:tableColumn id="7" name="Category"/>
    <x:tableColumn id="8" name="Tax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Sheetify">
  <a:themeElements>
    <a:clrScheme name="Sheetify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ify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e53cea990434c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edb63993c9644bf" /></Relationships>
</file>

<file path=xl/worksheets/sheet1.xml><?xml version="1.0" encoding="utf-8"?>
<x:worksheet xmlns:x="http://schemas.openxmlformats.org/spreadsheetml/2006/main">
  <x:sheetPr>
    <x:tabColor rgb="FFA8C7B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15" hidden="0" customWidth="1"/>
    <x:col min="4" max="4" width="12" hidden="0" customWidth="1"/>
    <x:col min="5" max="5" width="17" hidden="0" customWidth="1"/>
    <x:col min="6" max="6" width="35" hidden="0" customWidth="1"/>
    <x:col min="7" max="7" width="20" hidden="0" customWidth="1"/>
    <x:col min="8" max="8" width="17" hidden="0" customWidth="1"/>
  </x:cols>
  <x:sheetData>
    <x:row r="1" ht="32" customHeight="1">
      <x:c r="A1" s="13" t="str">
        <x:v>Receipt ID</x:v>
      </x:c>
      <x:c r="B1" s="13" t="str">
        <x:v>Vendor</x:v>
      </x:c>
      <x:c r="C1" s="13" t="str">
        <x:v>Price</x:v>
      </x:c>
      <x:c r="D1" s="13" t="str">
        <x:v>Currency</x:v>
      </x:c>
      <x:c r="E1" s="13" t="str">
        <x:v>Date</x:v>
      </x:c>
      <x:c r="F1" s="13" t="str">
        <x:v>Image Url</x:v>
      </x:c>
      <x:c r="G1" s="13" t="str">
        <x:v>Category</x:v>
      </x:c>
      <x:c r="H1" s="13" t="str">
        <x:v>Tax Amount</x:v>
      </x:c>
    </x:row>
    <x:row r="2" ht="25" customHeight="1">
      <x:c r="A2" s="16" t="str">
        <x:v>SAMPLE-001</x:v>
      </x:c>
      <x:c r="B2" s="16" t="str">
        <x:v>Example Stationery</x:v>
      </x:c>
      <x:c r="C2" s="23" t="n">
        <x:v>45</x:v>
      </x:c>
      <x:c r="D2" s="33" t="str">
        <x:v>USD</x:v>
      </x:c>
      <x:c r="E2" s="34" t="str">
        <x:v>2026-08-03</x:v>
      </x:c>
      <x:c r="F2" s="16" t="str"/>
      <x:c r="G2" s="16" t="str">
        <x:v>Supplies</x:v>
      </x:c>
      <x:c r="H2" s="23" t="n">
        <x:v>3</x:v>
      </x:c>
    </x:row>
    <x:row r="3" ht="25" customHeight="1">
      <x:c r="A3" s="16" t="str">
        <x:v>SAMPLE-002</x:v>
      </x:c>
      <x:c r="B3" s="16" t="str">
        <x:v>Example Rail</x:v>
      </x:c>
      <x:c r="C3" s="23" t="n">
        <x:v>16.5</x:v>
      </x:c>
      <x:c r="D3" s="33" t="str">
        <x:v>USD</x:v>
      </x:c>
      <x:c r="E3" s="34" t="str">
        <x:v>2026-09-05</x:v>
      </x:c>
      <x:c r="F3" s="16" t="str"/>
      <x:c r="G3" s="16" t="str">
        <x:v>Travel</x:v>
      </x:c>
      <x:c r="H3" s="23" t="n">
        <x:v>0</x:v>
      </x:c>
    </x:row>
    <x:row r="4" ht="25" customHeight="1">
      <x:c r="A4" s="16" t="str">
        <x:v>SAMPLE-003</x:v>
      </x:c>
      <x:c r="B4" s="16" t="str">
        <x:v>Example Software</x:v>
      </x:c>
      <x:c r="C4" s="23" t="n">
        <x:v>89</x:v>
      </x:c>
      <x:c r="D4" s="33" t="str">
        <x:v>USD</x:v>
      </x:c>
      <x:c r="E4" s="34" t="str">
        <x:v>2026-10-10</x:v>
      </x:c>
      <x:c r="F4" s="16" t="str"/>
      <x:c r="G4" s="16" t="str">
        <x:v>Software</x:v>
      </x:c>
      <x:c r="H4" s="23" t="n">
        <x:v>0</x:v>
      </x:c>
    </x:row>
    <x:row r="5" ht="25" customHeight="1">
      <x:c r="A5" s="16" t="str">
        <x:v>SAMPLE-004</x:v>
      </x:c>
      <x:c r="B5" s="16" t="str">
        <x:v>Example Cafe</x:v>
      </x:c>
      <x:c r="C5" s="23" t="n">
        <x:v>27</x:v>
      </x:c>
      <x:c r="D5" s="33" t="str">
        <x:v>GBP</x:v>
      </x:c>
      <x:c r="E5" s="34" t="str">
        <x:v>2026-09-06</x:v>
      </x:c>
      <x:c r="F5" s="16" t="str"/>
      <x:c r="G5" s="16" t="str">
        <x:v>Meals</x:v>
      </x:c>
      <x:c r="H5" s="23" t="n">
        <x:v>4.5</x:v>
      </x:c>
    </x:row>
    <x:row r="6" ht="25" customHeight="1">
      <x:c r="A6" s="16" t="str">
        <x:v>SAMPLE-005</x:v>
      </x:c>
      <x:c r="B6" s="16" t="str">
        <x:v>Example Supplies</x:v>
      </x:c>
      <x:c r="C6" s="23" t="n">
        <x:v>80</x:v>
      </x:c>
      <x:c r="D6" s="33" t="str">
        <x:v>GBP</x:v>
      </x:c>
      <x:c r="E6" s="34" t="str">
        <x:v>2026-10-06</x:v>
      </x:c>
      <x:c r="F6" s="16" t="str"/>
      <x:c r="G6" s="16" t="str">
        <x:v>Supplies</x:v>
      </x:c>
      <x:c r="H6" s="23" t="n">
        <x:v>13.33</x:v>
      </x:c>
    </x:row>
    <x:row r="7" ht="25" customHeight="1">
      <x:c r="A7" s="16" t="str">
        <x:v>SAMPLE-006</x:v>
      </x:c>
      <x:c r="B7" s="16" t="str">
        <x:v>Example Taxi</x:v>
      </x:c>
      <x:c r="C7" s="23" t="n">
        <x:v>34</x:v>
      </x:c>
      <x:c r="D7" s="33" t="str">
        <x:v>EUR</x:v>
      </x:c>
      <x:c r="E7" s="34" t="str">
        <x:v>2026-10-08</x:v>
      </x:c>
      <x:c r="F7" s="16" t="str"/>
      <x:c r="G7" s="16" t="str">
        <x:v>Travel</x:v>
      </x:c>
      <x:c r="H7" s="23" t="n">
        <x:v>0</x:v>
      </x:c>
    </x:row>
    <x:row r="8" ht="25" customHeight="1">
      <x:c r="A8" s="16" t="str">
        <x:v>SAMPLE-007</x:v>
      </x:c>
      <x:c r="B8" s="16" t="str">
        <x:v>Example Repairs</x:v>
      </x:c>
      <x:c r="C8" s="23" t="n">
        <x:v>55</x:v>
      </x:c>
      <x:c r="D8" s="33" t="str">
        <x:v>USD</x:v>
      </x:c>
      <x:c r="E8" s="34" t="n">
        <x:v>46302</x:v>
      </x:c>
      <x:c r="F8" s="16" t="str"/>
      <x:c r="G8" s="16" t="str"/>
      <x:c r="H8" s="23" t="n">
        <x:v>0</x:v>
      </x:c>
    </x:row>
    <x:row r="9" ht="25" customHeight="1">
      <x:c r="A9" s="2"/>
      <x:c r="B9" s="2"/>
      <x:c r="C9" s="21"/>
      <x:c r="D9" s="29"/>
      <x:c r="E9" s="30"/>
      <x:c r="F9" s="2"/>
      <x:c r="G9" s="2"/>
      <x:c r="H9" s="21"/>
    </x:row>
    <x:row r="10" ht="25" customHeight="1">
      <x:c r="A10" s="2"/>
      <x:c r="B10" s="2"/>
      <x:c r="C10" s="21"/>
      <x:c r="D10" s="29"/>
      <x:c r="E10" s="30"/>
      <x:c r="F10" s="2"/>
      <x:c r="G10" s="2"/>
      <x:c r="H10" s="21"/>
    </x:row>
    <x:row r="11" ht="25" customHeight="1">
      <x:c r="A11" s="2"/>
      <x:c r="B11" s="2"/>
      <x:c r="C11" s="21"/>
      <x:c r="D11" s="29"/>
      <x:c r="E11" s="30"/>
      <x:c r="F11" s="2"/>
      <x:c r="G11" s="2"/>
      <x:c r="H11" s="21"/>
    </x:row>
    <x:row r="12" ht="25" customHeight="1">
      <x:c r="A12" s="2"/>
      <x:c r="B12" s="2"/>
      <x:c r="C12" s="21"/>
      <x:c r="D12" s="29"/>
      <x:c r="E12" s="30"/>
      <x:c r="F12" s="2"/>
      <x:c r="G12" s="2"/>
      <x:c r="H12" s="21"/>
    </x:row>
    <x:row r="13" ht="25" customHeight="1">
      <x:c r="A13" s="2"/>
      <x:c r="B13" s="2"/>
      <x:c r="C13" s="21"/>
      <x:c r="D13" s="29"/>
      <x:c r="E13" s="30"/>
      <x:c r="F13" s="2"/>
      <x:c r="G13" s="2"/>
      <x:c r="H13" s="21"/>
    </x:row>
    <x:row r="14" ht="25" customHeight="1">
      <x:c r="A14" s="2"/>
      <x:c r="B14" s="2"/>
      <x:c r="C14" s="21"/>
      <x:c r="D14" s="29"/>
      <x:c r="E14" s="30"/>
      <x:c r="F14" s="2"/>
      <x:c r="G14" s="2"/>
      <x:c r="H14" s="21"/>
    </x:row>
    <x:row r="15" ht="25" customHeight="1">
      <x:c r="A15" s="2"/>
      <x:c r="B15" s="2"/>
      <x:c r="C15" s="21"/>
      <x:c r="D15" s="29"/>
      <x:c r="E15" s="30"/>
      <x:c r="F15" s="2"/>
      <x:c r="G15" s="2"/>
      <x:c r="H15" s="21"/>
    </x:row>
    <x:row r="16" ht="25" customHeight="1">
      <x:c r="A16" s="2"/>
      <x:c r="B16" s="2"/>
      <x:c r="C16" s="21"/>
      <x:c r="D16" s="29"/>
      <x:c r="E16" s="30"/>
      <x:c r="F16" s="2"/>
      <x:c r="G16" s="2"/>
      <x:c r="H16" s="21"/>
    </x:row>
    <x:row r="17" ht="25" customHeight="1">
      <x:c r="A17" s="2"/>
      <x:c r="B17" s="2"/>
      <x:c r="C17" s="21"/>
      <x:c r="D17" s="29"/>
      <x:c r="E17" s="30"/>
      <x:c r="F17" s="2"/>
      <x:c r="G17" s="2"/>
      <x:c r="H17" s="21"/>
    </x:row>
    <x:row r="18" ht="25" customHeight="1">
      <x:c r="A18" s="2"/>
      <x:c r="B18" s="2"/>
      <x:c r="C18" s="21"/>
      <x:c r="D18" s="29"/>
      <x:c r="E18" s="30"/>
      <x:c r="F18" s="2"/>
      <x:c r="G18" s="2"/>
      <x:c r="H18" s="21"/>
    </x:row>
    <x:row r="19" ht="25" customHeight="1">
      <x:c r="A19" s="2"/>
      <x:c r="B19" s="2"/>
      <x:c r="C19" s="21"/>
      <x:c r="D19" s="29"/>
      <x:c r="E19" s="30"/>
      <x:c r="F19" s="2"/>
      <x:c r="G19" s="2"/>
      <x:c r="H19" s="21"/>
    </x:row>
    <x:row r="20" ht="25" customHeight="1">
      <x:c r="A20" s="2"/>
      <x:c r="B20" s="2"/>
      <x:c r="C20" s="21"/>
      <x:c r="D20" s="29"/>
      <x:c r="E20" s="30"/>
      <x:c r="F20" s="2"/>
      <x:c r="G20" s="2"/>
      <x:c r="H20" s="21"/>
    </x:row>
    <x:row r="21" ht="25" customHeight="1">
      <x:c r="A21" s="2"/>
      <x:c r="B21" s="2"/>
      <x:c r="C21" s="21"/>
      <x:c r="D21" s="29"/>
      <x:c r="E21" s="30"/>
      <x:c r="F21" s="2"/>
      <x:c r="G21" s="2"/>
      <x:c r="H21" s="21"/>
    </x:row>
    <x:row r="22" ht="25" customHeight="1">
      <x:c r="A22" s="2"/>
      <x:c r="B22" s="2"/>
      <x:c r="C22" s="21"/>
      <x:c r="D22" s="29"/>
      <x:c r="E22" s="30"/>
      <x:c r="F22" s="2"/>
      <x:c r="G22" s="2"/>
      <x:c r="H22" s="21"/>
    </x:row>
    <x:row r="23" ht="25" customHeight="1">
      <x:c r="A23" s="2"/>
      <x:c r="B23" s="2"/>
      <x:c r="C23" s="21"/>
      <x:c r="D23" s="29"/>
      <x:c r="E23" s="30"/>
      <x:c r="F23" s="2"/>
      <x:c r="G23" s="2"/>
      <x:c r="H23" s="21"/>
    </x:row>
    <x:row r="24" ht="25" customHeight="1">
      <x:c r="A24" s="2"/>
      <x:c r="B24" s="2"/>
      <x:c r="C24" s="21"/>
      <x:c r="D24" s="29"/>
      <x:c r="E24" s="30"/>
      <x:c r="F24" s="2"/>
      <x:c r="G24" s="2"/>
      <x:c r="H24" s="21"/>
    </x:row>
    <x:row r="25" ht="25" customHeight="1">
      <x:c r="A25" s="2"/>
      <x:c r="B25" s="2"/>
      <x:c r="C25" s="21"/>
      <x:c r="D25" s="29"/>
      <x:c r="E25" s="30"/>
      <x:c r="F25" s="2"/>
      <x:c r="G25" s="2"/>
      <x:c r="H25" s="21"/>
    </x:row>
    <x:row r="26" ht="25" customHeight="1">
      <x:c r="A26" s="2"/>
      <x:c r="B26" s="2"/>
      <x:c r="C26" s="21"/>
      <x:c r="D26" s="29"/>
      <x:c r="E26" s="30"/>
      <x:c r="F26" s="2"/>
      <x:c r="G26" s="2"/>
      <x:c r="H26" s="21"/>
    </x:row>
    <x:row r="27" ht="25" customHeight="1">
      <x:c r="A27" s="2"/>
      <x:c r="B27" s="2"/>
      <x:c r="C27" s="21"/>
      <x:c r="D27" s="29"/>
      <x:c r="E27" s="30"/>
      <x:c r="F27" s="2"/>
      <x:c r="G27" s="2"/>
      <x:c r="H27" s="21"/>
    </x:row>
    <x:row r="28" ht="25" customHeight="1">
      <x:c r="A28" s="2"/>
      <x:c r="B28" s="2"/>
      <x:c r="C28" s="21"/>
      <x:c r="D28" s="29"/>
      <x:c r="E28" s="30"/>
      <x:c r="F28" s="2"/>
      <x:c r="G28" s="2"/>
      <x:c r="H28" s="21"/>
    </x:row>
    <x:row r="29" ht="25" customHeight="1">
      <x:c r="A29" s="2"/>
      <x:c r="B29" s="2"/>
      <x:c r="C29" s="21"/>
      <x:c r="D29" s="29"/>
      <x:c r="E29" s="30"/>
      <x:c r="F29" s="2"/>
      <x:c r="G29" s="2"/>
      <x:c r="H29" s="21"/>
    </x:row>
    <x:row r="30" ht="25" customHeight="1">
      <x:c r="A30" s="2"/>
      <x:c r="B30" s="2"/>
      <x:c r="C30" s="21"/>
      <x:c r="D30" s="29"/>
      <x:c r="E30" s="30"/>
      <x:c r="F30" s="2"/>
      <x:c r="G30" s="2"/>
      <x:c r="H30" s="21"/>
    </x:row>
    <x:row r="31" ht="25" customHeight="1">
      <x:c r="A31" s="2"/>
      <x:c r="B31" s="2"/>
      <x:c r="C31" s="21"/>
      <x:c r="D31" s="29"/>
      <x:c r="E31" s="30"/>
      <x:c r="F31" s="2"/>
      <x:c r="G31" s="2"/>
      <x:c r="H31" s="21"/>
    </x:row>
    <x:row r="32" ht="25" customHeight="1">
      <x:c r="A32" s="2"/>
      <x:c r="B32" s="2"/>
      <x:c r="C32" s="21"/>
      <x:c r="D32" s="29"/>
      <x:c r="E32" s="30"/>
      <x:c r="F32" s="2"/>
      <x:c r="G32" s="2"/>
      <x:c r="H32" s="21"/>
    </x:row>
    <x:row r="33" ht="25" customHeight="1">
      <x:c r="A33" s="2"/>
      <x:c r="B33" s="2"/>
      <x:c r="C33" s="21"/>
      <x:c r="D33" s="29"/>
      <x:c r="E33" s="30"/>
      <x:c r="F33" s="2"/>
      <x:c r="G33" s="2"/>
      <x:c r="H33" s="21"/>
    </x:row>
    <x:row r="34" ht="25" customHeight="1">
      <x:c r="A34" s="2"/>
      <x:c r="B34" s="2"/>
      <x:c r="C34" s="21"/>
      <x:c r="D34" s="29"/>
      <x:c r="E34" s="30"/>
      <x:c r="F34" s="2"/>
      <x:c r="G34" s="2"/>
      <x:c r="H34" s="21"/>
    </x:row>
    <x:row r="35" ht="25" customHeight="1">
      <x:c r="A35" s="2"/>
      <x:c r="B35" s="2"/>
      <x:c r="C35" s="21"/>
      <x:c r="D35" s="29"/>
      <x:c r="E35" s="30"/>
      <x:c r="F35" s="2"/>
      <x:c r="G35" s="2"/>
      <x:c r="H35" s="21"/>
    </x:row>
    <x:row r="36" ht="25" customHeight="1">
      <x:c r="A36" s="2"/>
      <x:c r="B36" s="2"/>
      <x:c r="C36" s="21"/>
      <x:c r="D36" s="29"/>
      <x:c r="E36" s="30"/>
      <x:c r="F36" s="2"/>
      <x:c r="G36" s="2"/>
      <x:c r="H36" s="21"/>
    </x:row>
    <x:row r="37" ht="25" customHeight="1">
      <x:c r="A37" s="2"/>
      <x:c r="B37" s="2"/>
      <x:c r="C37" s="21"/>
      <x:c r="D37" s="29"/>
      <x:c r="E37" s="30"/>
      <x:c r="F37" s="2"/>
      <x:c r="G37" s="2"/>
      <x:c r="H37" s="21"/>
    </x:row>
    <x:row r="38" ht="25" customHeight="1">
      <x:c r="A38" s="2"/>
      <x:c r="B38" s="2"/>
      <x:c r="C38" s="21"/>
      <x:c r="D38" s="29"/>
      <x:c r="E38" s="30"/>
      <x:c r="F38" s="2"/>
      <x:c r="G38" s="2"/>
      <x:c r="H38" s="21"/>
    </x:row>
    <x:row r="39" ht="25" customHeight="1">
      <x:c r="A39" s="2"/>
      <x:c r="B39" s="2"/>
      <x:c r="C39" s="21"/>
      <x:c r="D39" s="29"/>
      <x:c r="E39" s="30"/>
      <x:c r="F39" s="2"/>
      <x:c r="G39" s="2"/>
      <x:c r="H39" s="21"/>
    </x:row>
    <x:row r="40" ht="25" customHeight="1">
      <x:c r="A40" s="2"/>
      <x:c r="B40" s="2"/>
      <x:c r="C40" s="21"/>
      <x:c r="D40" s="29"/>
      <x:c r="E40" s="30"/>
      <x:c r="F40" s="2"/>
      <x:c r="G40" s="2"/>
      <x:c r="H40" s="21"/>
    </x:row>
    <x:row r="41" ht="25" customHeight="1">
      <x:c r="A41" s="2"/>
      <x:c r="B41" s="2"/>
      <x:c r="C41" s="21"/>
      <x:c r="D41" s="29"/>
      <x:c r="E41" s="30"/>
      <x:c r="F41" s="2"/>
      <x:c r="G41" s="2"/>
      <x:c r="H41" s="21"/>
    </x:row>
    <x:row r="42" ht="25" customHeight="1">
      <x:c r="A42" s="2"/>
      <x:c r="B42" s="2"/>
      <x:c r="C42" s="21"/>
      <x:c r="D42" s="29"/>
      <x:c r="E42" s="30"/>
      <x:c r="F42" s="2"/>
      <x:c r="G42" s="2"/>
      <x:c r="H42" s="21"/>
    </x:row>
    <x:row r="43" ht="25" customHeight="1">
      <x:c r="A43" s="2"/>
      <x:c r="B43" s="2"/>
      <x:c r="C43" s="21"/>
      <x:c r="D43" s="29"/>
      <x:c r="E43" s="30"/>
      <x:c r="F43" s="2"/>
      <x:c r="G43" s="2"/>
      <x:c r="H43" s="21"/>
    </x:row>
    <x:row r="44" ht="25" customHeight="1">
      <x:c r="A44" s="2"/>
      <x:c r="B44" s="2"/>
      <x:c r="C44" s="21"/>
      <x:c r="D44" s="29"/>
      <x:c r="E44" s="30"/>
      <x:c r="F44" s="2"/>
      <x:c r="G44" s="2"/>
      <x:c r="H44" s="21"/>
    </x:row>
    <x:row r="45" ht="25" customHeight="1">
      <x:c r="A45" s="2"/>
      <x:c r="B45" s="2"/>
      <x:c r="C45" s="21"/>
      <x:c r="D45" s="29"/>
      <x:c r="E45" s="30"/>
      <x:c r="F45" s="2"/>
      <x:c r="G45" s="2"/>
      <x:c r="H45" s="21"/>
    </x:row>
    <x:row r="46" ht="25" customHeight="1">
      <x:c r="A46" s="2"/>
      <x:c r="B46" s="2"/>
      <x:c r="C46" s="21"/>
      <x:c r="D46" s="29"/>
      <x:c r="E46" s="30"/>
      <x:c r="F46" s="2"/>
      <x:c r="G46" s="2"/>
      <x:c r="H46" s="21"/>
    </x:row>
    <x:row r="47" ht="25" customHeight="1">
      <x:c r="A47" s="2"/>
      <x:c r="B47" s="2"/>
      <x:c r="C47" s="21"/>
      <x:c r="D47" s="29"/>
      <x:c r="E47" s="30"/>
      <x:c r="F47" s="2"/>
      <x:c r="G47" s="2"/>
      <x:c r="H47" s="21"/>
    </x:row>
    <x:row r="48" ht="25" customHeight="1">
      <x:c r="A48" s="2"/>
      <x:c r="B48" s="2"/>
      <x:c r="C48" s="21"/>
      <x:c r="D48" s="29"/>
      <x:c r="E48" s="30"/>
      <x:c r="F48" s="2"/>
      <x:c r="G48" s="2"/>
      <x:c r="H48" s="21"/>
    </x:row>
    <x:row r="49">
      <x:c r="C49" s="27"/>
      <x:c r="D49" s="31"/>
      <x:c r="E49" s="32"/>
      <x:c r="H49" s="27"/>
    </x:row>
    <x:row r="50">
      <x:c r="C50" s="27"/>
      <x:c r="D50" s="31"/>
      <x:c r="E50" s="32"/>
      <x:c r="H50" s="27"/>
    </x:row>
    <x:row r="51">
      <x:c r="C51" s="27"/>
      <x:c r="D51" s="31"/>
      <x:c r="E51" s="32"/>
      <x:c r="H51" s="27"/>
    </x:row>
    <x:row r="52">
      <x:c r="C52" s="27"/>
      <x:c r="D52" s="31"/>
      <x:c r="E52" s="32"/>
      <x:c r="H52" s="27"/>
    </x:row>
    <x:row r="53">
      <x:c r="C53" s="27"/>
      <x:c r="D53" s="31"/>
      <x:c r="E53" s="32"/>
      <x:c r="H53" s="27"/>
    </x:row>
    <x:row r="54">
      <x:c r="C54" s="27"/>
      <x:c r="D54" s="31"/>
      <x:c r="E54" s="32"/>
      <x:c r="H54" s="27"/>
    </x:row>
    <x:row r="55">
      <x:c r="C55" s="27"/>
      <x:c r="D55" s="31"/>
      <x:c r="E55" s="32"/>
      <x:c r="H55" s="27"/>
    </x:row>
    <x:row r="56">
      <x:c r="C56" s="27"/>
      <x:c r="D56" s="31"/>
      <x:c r="E56" s="32"/>
      <x:c r="H56" s="27"/>
    </x:row>
    <x:row r="57">
      <x:c r="C57" s="27"/>
      <x:c r="D57" s="31"/>
      <x:c r="E57" s="32"/>
      <x:c r="H57" s="27"/>
    </x:row>
    <x:row r="58">
      <x:c r="C58" s="27"/>
      <x:c r="D58" s="31"/>
      <x:c r="E58" s="32"/>
      <x:c r="H58" s="27"/>
    </x:row>
    <x:row r="59">
      <x:c r="C59" s="27"/>
      <x:c r="D59" s="31"/>
      <x:c r="E59" s="32"/>
      <x:c r="H59" s="27"/>
    </x:row>
    <x:row r="60">
      <x:c r="C60" s="27"/>
      <x:c r="D60" s="31"/>
      <x:c r="E60" s="32"/>
      <x:c r="H60" s="27"/>
    </x:row>
    <x:row r="61">
      <x:c r="C61" s="27"/>
      <x:c r="D61" s="31"/>
      <x:c r="E61" s="32"/>
      <x:c r="H61" s="27"/>
    </x:row>
    <x:row r="62">
      <x:c r="C62" s="27"/>
      <x:c r="D62" s="31"/>
      <x:c r="E62" s="32"/>
      <x:c r="H62" s="27"/>
    </x:row>
    <x:row r="63">
      <x:c r="C63" s="27"/>
      <x:c r="D63" s="31"/>
      <x:c r="E63" s="32"/>
      <x:c r="H63" s="27"/>
    </x:row>
    <x:row r="64">
      <x:c r="C64" s="27"/>
      <x:c r="D64" s="31"/>
      <x:c r="E64" s="32"/>
      <x:c r="H64" s="27"/>
    </x:row>
    <x:row r="65">
      <x:c r="C65" s="27"/>
      <x:c r="D65" s="31"/>
      <x:c r="E65" s="32"/>
      <x:c r="H65" s="27"/>
    </x:row>
    <x:row r="66">
      <x:c r="C66" s="27"/>
      <x:c r="D66" s="31"/>
      <x:c r="E66" s="32"/>
      <x:c r="H66" s="27"/>
    </x:row>
    <x:row r="67">
      <x:c r="C67" s="27"/>
      <x:c r="D67" s="31"/>
      <x:c r="E67" s="32"/>
      <x:c r="H67" s="27"/>
    </x:row>
    <x:row r="68">
      <x:c r="C68" s="27"/>
      <x:c r="D68" s="31"/>
      <x:c r="E68" s="32"/>
      <x:c r="H68" s="27"/>
    </x:row>
    <x:row r="69">
      <x:c r="C69" s="27"/>
      <x:c r="D69" s="31"/>
      <x:c r="E69" s="32"/>
      <x:c r="H69" s="27"/>
    </x:row>
    <x:row r="70">
      <x:c r="C70" s="27"/>
      <x:c r="D70" s="31"/>
      <x:c r="E70" s="32"/>
      <x:c r="H70" s="27"/>
    </x:row>
    <x:row r="71">
      <x:c r="C71" s="27"/>
      <x:c r="D71" s="31"/>
      <x:c r="E71" s="32"/>
      <x:c r="H71" s="27"/>
    </x:row>
    <x:row r="72">
      <x:c r="C72" s="27"/>
      <x:c r="D72" s="31"/>
      <x:c r="E72" s="32"/>
      <x:c r="H72" s="27"/>
    </x:row>
    <x:row r="73">
      <x:c r="C73" s="27"/>
      <x:c r="D73" s="31"/>
      <x:c r="E73" s="32"/>
      <x:c r="H73" s="27"/>
    </x:row>
    <x:row r="74">
      <x:c r="C74" s="27"/>
      <x:c r="D74" s="31"/>
      <x:c r="E74" s="32"/>
      <x:c r="H74" s="27"/>
    </x:row>
    <x:row r="75">
      <x:c r="C75" s="27"/>
      <x:c r="D75" s="31"/>
      <x:c r="E75" s="32"/>
      <x:c r="H75" s="27"/>
    </x:row>
    <x:row r="76">
      <x:c r="C76" s="27"/>
      <x:c r="D76" s="31"/>
      <x:c r="E76" s="32"/>
      <x:c r="H76" s="27"/>
    </x:row>
    <x:row r="77">
      <x:c r="C77" s="27"/>
      <x:c r="D77" s="31"/>
      <x:c r="E77" s="32"/>
      <x:c r="H77" s="27"/>
    </x:row>
    <x:row r="78">
      <x:c r="C78" s="27"/>
      <x:c r="D78" s="31"/>
      <x:c r="E78" s="32"/>
      <x:c r="H78" s="27"/>
    </x:row>
    <x:row r="79">
      <x:c r="C79" s="27"/>
      <x:c r="D79" s="31"/>
      <x:c r="E79" s="32"/>
      <x:c r="H79" s="27"/>
    </x:row>
    <x:row r="80">
      <x:c r="C80" s="27"/>
      <x:c r="D80" s="31"/>
      <x:c r="E80" s="32"/>
      <x:c r="H80" s="27"/>
    </x:row>
    <x:row r="81">
      <x:c r="C81" s="27"/>
      <x:c r="D81" s="31"/>
      <x:c r="E81" s="32"/>
      <x:c r="H81" s="27"/>
    </x:row>
    <x:row r="82">
      <x:c r="C82" s="27"/>
      <x:c r="D82" s="31"/>
      <x:c r="E82" s="32"/>
      <x:c r="H82" s="27"/>
    </x:row>
    <x:row r="83">
      <x:c r="C83" s="27"/>
      <x:c r="D83" s="31"/>
      <x:c r="E83" s="32"/>
      <x:c r="H83" s="27"/>
    </x:row>
    <x:row r="84">
      <x:c r="C84" s="27"/>
      <x:c r="D84" s="31"/>
      <x:c r="E84" s="32"/>
      <x:c r="H84" s="27"/>
    </x:row>
    <x:row r="85">
      <x:c r="C85" s="27"/>
      <x:c r="D85" s="31"/>
      <x:c r="E85" s="32"/>
      <x:c r="H85" s="27"/>
    </x:row>
    <x:row r="86">
      <x:c r="C86" s="27"/>
      <x:c r="D86" s="31"/>
      <x:c r="E86" s="32"/>
      <x:c r="H86" s="27"/>
    </x:row>
    <x:row r="87">
      <x:c r="C87" s="27"/>
      <x:c r="D87" s="31"/>
      <x:c r="E87" s="32"/>
      <x:c r="H87" s="27"/>
    </x:row>
    <x:row r="88">
      <x:c r="C88" s="27"/>
      <x:c r="D88" s="31"/>
      <x:c r="E88" s="32"/>
      <x:c r="H88" s="27"/>
    </x:row>
    <x:row r="89">
      <x:c r="C89" s="27"/>
      <x:c r="D89" s="31"/>
      <x:c r="E89" s="32"/>
      <x:c r="H89" s="27"/>
    </x:row>
    <x:row r="90">
      <x:c r="C90" s="27"/>
      <x:c r="D90" s="31"/>
      <x:c r="E90" s="32"/>
      <x:c r="H90" s="27"/>
    </x:row>
    <x:row r="91">
      <x:c r="C91" s="27"/>
      <x:c r="D91" s="31"/>
      <x:c r="E91" s="32"/>
      <x:c r="H91" s="27"/>
    </x:row>
    <x:row r="92">
      <x:c r="C92" s="27"/>
      <x:c r="D92" s="31"/>
      <x:c r="E92" s="32"/>
      <x:c r="H92" s="27"/>
    </x:row>
    <x:row r="93">
      <x:c r="C93" s="27"/>
      <x:c r="D93" s="31"/>
      <x:c r="E93" s="32"/>
      <x:c r="H93" s="27"/>
    </x:row>
    <x:row r="94">
      <x:c r="C94" s="27"/>
      <x:c r="D94" s="31"/>
      <x:c r="E94" s="32"/>
      <x:c r="H94" s="27"/>
    </x:row>
    <x:row r="95">
      <x:c r="C95" s="27"/>
      <x:c r="D95" s="31"/>
      <x:c r="E95" s="32"/>
      <x:c r="H95" s="27"/>
    </x:row>
    <x:row r="96">
      <x:c r="C96" s="27"/>
      <x:c r="D96" s="31"/>
      <x:c r="E96" s="32"/>
      <x:c r="H96" s="27"/>
    </x:row>
    <x:row r="97">
      <x:c r="C97" s="27"/>
      <x:c r="D97" s="31"/>
      <x:c r="E97" s="32"/>
      <x:c r="H97" s="27"/>
    </x:row>
    <x:row r="98">
      <x:c r="C98" s="27"/>
      <x:c r="D98" s="31"/>
      <x:c r="E98" s="32"/>
      <x:c r="H98" s="27"/>
    </x:row>
    <x:row r="99">
      <x:c r="C99" s="27"/>
      <x:c r="D99" s="31"/>
      <x:c r="E99" s="32"/>
      <x:c r="H99" s="27"/>
    </x:row>
    <x:row r="100">
      <x:c r="C100" s="27"/>
      <x:c r="D100" s="31"/>
      <x:c r="E100" s="32"/>
      <x:c r="H100" s="27"/>
    </x:row>
    <x:row r="101">
      <x:c r="C101" s="27"/>
      <x:c r="D101" s="31"/>
      <x:c r="E101" s="32"/>
      <x:c r="H101" s="27"/>
    </x:row>
    <x:row r="102">
      <x:c r="C102" s="27"/>
      <x:c r="D102" s="31"/>
      <x:c r="E102" s="32"/>
      <x:c r="H102" s="27"/>
    </x:row>
    <x:row r="103">
      <x:c r="C103" s="27"/>
      <x:c r="D103" s="31"/>
      <x:c r="E103" s="32"/>
      <x:c r="H103" s="27"/>
    </x:row>
    <x:row r="104">
      <x:c r="C104" s="27"/>
      <x:c r="D104" s="31"/>
      <x:c r="E104" s="32"/>
      <x:c r="H104" s="27"/>
    </x:row>
    <x:row r="105">
      <x:c r="C105" s="27"/>
      <x:c r="D105" s="31"/>
      <x:c r="E105" s="32"/>
      <x:c r="H105" s="27"/>
    </x:row>
    <x:row r="106">
      <x:c r="C106" s="27"/>
      <x:c r="D106" s="31"/>
      <x:c r="E106" s="32"/>
      <x:c r="H106" s="27"/>
    </x:row>
    <x:row r="107">
      <x:c r="C107" s="27"/>
      <x:c r="D107" s="31"/>
      <x:c r="E107" s="32"/>
      <x:c r="H107" s="27"/>
    </x:row>
    <x:row r="108">
      <x:c r="C108" s="27"/>
      <x:c r="D108" s="31"/>
      <x:c r="E108" s="32"/>
      <x:c r="H108" s="27"/>
    </x:row>
    <x:row r="109">
      <x:c r="C109" s="27"/>
      <x:c r="D109" s="31"/>
      <x:c r="E109" s="32"/>
      <x:c r="H109" s="27"/>
    </x:row>
    <x:row r="110">
      <x:c r="C110" s="27"/>
      <x:c r="D110" s="31"/>
      <x:c r="E110" s="32"/>
      <x:c r="H110" s="27"/>
    </x:row>
    <x:row r="111">
      <x:c r="C111" s="27"/>
      <x:c r="D111" s="31"/>
      <x:c r="E111" s="32"/>
      <x:c r="H111" s="27"/>
    </x:row>
    <x:row r="112">
      <x:c r="C112" s="27"/>
      <x:c r="D112" s="31"/>
      <x:c r="E112" s="32"/>
      <x:c r="H112" s="27"/>
    </x:row>
    <x:row r="113">
      <x:c r="C113" s="27"/>
      <x:c r="D113" s="31"/>
      <x:c r="E113" s="32"/>
      <x:c r="H113" s="27"/>
    </x:row>
    <x:row r="114">
      <x:c r="C114" s="27"/>
      <x:c r="D114" s="31"/>
      <x:c r="E114" s="32"/>
      <x:c r="H114" s="27"/>
    </x:row>
    <x:row r="115">
      <x:c r="C115" s="27"/>
      <x:c r="D115" s="31"/>
      <x:c r="E115" s="32"/>
      <x:c r="H115" s="27"/>
    </x:row>
    <x:row r="116">
      <x:c r="C116" s="27"/>
      <x:c r="D116" s="31"/>
      <x:c r="E116" s="32"/>
      <x:c r="H116" s="27"/>
    </x:row>
    <x:row r="117">
      <x:c r="C117" s="27"/>
      <x:c r="D117" s="31"/>
      <x:c r="E117" s="32"/>
      <x:c r="H117" s="27"/>
    </x:row>
    <x:row r="118">
      <x:c r="C118" s="27"/>
      <x:c r="D118" s="31"/>
      <x:c r="E118" s="32"/>
      <x:c r="H118" s="27"/>
    </x:row>
    <x:row r="119">
      <x:c r="C119" s="27"/>
      <x:c r="D119" s="31"/>
      <x:c r="E119" s="32"/>
      <x:c r="H119" s="27"/>
    </x:row>
    <x:row r="120">
      <x:c r="C120" s="27"/>
      <x:c r="D120" s="31"/>
      <x:c r="E120" s="32"/>
      <x:c r="H120" s="27"/>
    </x:row>
    <x:row r="121">
      <x:c r="C121" s="27"/>
      <x:c r="D121" s="31"/>
      <x:c r="E121" s="32"/>
      <x:c r="H121" s="27"/>
    </x:row>
    <x:row r="122">
      <x:c r="C122" s="27"/>
      <x:c r="D122" s="31"/>
      <x:c r="E122" s="32"/>
      <x:c r="H122" s="27"/>
    </x:row>
    <x:row r="123">
      <x:c r="C123" s="27"/>
      <x:c r="D123" s="31"/>
      <x:c r="E123" s="32"/>
      <x:c r="H123" s="27"/>
    </x:row>
    <x:row r="124">
      <x:c r="C124" s="27"/>
      <x:c r="D124" s="31"/>
      <x:c r="E124" s="32"/>
      <x:c r="H124" s="27"/>
    </x:row>
    <x:row r="125">
      <x:c r="C125" s="27"/>
      <x:c r="D125" s="31"/>
      <x:c r="E125" s="32"/>
      <x:c r="H125" s="27"/>
    </x:row>
    <x:row r="126">
      <x:c r="C126" s="27"/>
      <x:c r="D126" s="31"/>
      <x:c r="E126" s="32"/>
      <x:c r="H126" s="27"/>
    </x:row>
    <x:row r="127">
      <x:c r="C127" s="27"/>
      <x:c r="D127" s="31"/>
      <x:c r="E127" s="32"/>
      <x:c r="H127" s="27"/>
    </x:row>
    <x:row r="128">
      <x:c r="C128" s="27"/>
      <x:c r="D128" s="31"/>
      <x:c r="E128" s="32"/>
      <x:c r="H128" s="27"/>
    </x:row>
    <x:row r="129">
      <x:c r="C129" s="27"/>
      <x:c r="D129" s="31"/>
      <x:c r="E129" s="32"/>
      <x:c r="H129" s="27"/>
    </x:row>
    <x:row r="130">
      <x:c r="C130" s="27"/>
      <x:c r="D130" s="31"/>
      <x:c r="E130" s="32"/>
      <x:c r="H130" s="27"/>
    </x:row>
    <x:row r="131">
      <x:c r="C131" s="27"/>
      <x:c r="D131" s="31"/>
      <x:c r="E131" s="32"/>
      <x:c r="H131" s="27"/>
    </x:row>
    <x:row r="132">
      <x:c r="C132" s="27"/>
      <x:c r="D132" s="31"/>
      <x:c r="E132" s="32"/>
      <x:c r="H132" s="27"/>
    </x:row>
    <x:row r="133">
      <x:c r="C133" s="27"/>
      <x:c r="D133" s="31"/>
      <x:c r="E133" s="32"/>
      <x:c r="H133" s="27"/>
    </x:row>
    <x:row r="134">
      <x:c r="C134" s="27"/>
      <x:c r="D134" s="31"/>
      <x:c r="E134" s="32"/>
      <x:c r="H134" s="27"/>
    </x:row>
    <x:row r="135">
      <x:c r="C135" s="27"/>
      <x:c r="D135" s="31"/>
      <x:c r="E135" s="32"/>
      <x:c r="H135" s="27"/>
    </x:row>
    <x:row r="136">
      <x:c r="C136" s="27"/>
      <x:c r="D136" s="31"/>
      <x:c r="E136" s="32"/>
      <x:c r="H136" s="27"/>
    </x:row>
    <x:row r="137">
      <x:c r="C137" s="27"/>
      <x:c r="D137" s="31"/>
      <x:c r="E137" s="32"/>
      <x:c r="H137" s="27"/>
    </x:row>
    <x:row r="138">
      <x:c r="C138" s="27"/>
      <x:c r="D138" s="31"/>
      <x:c r="E138" s="32"/>
      <x:c r="H138" s="27"/>
    </x:row>
    <x:row r="139">
      <x:c r="C139" s="27"/>
      <x:c r="D139" s="31"/>
      <x:c r="E139" s="32"/>
      <x:c r="H139" s="27"/>
    </x:row>
    <x:row r="140">
      <x:c r="C140" s="27"/>
      <x:c r="D140" s="31"/>
      <x:c r="E140" s="32"/>
      <x:c r="H140" s="27"/>
    </x:row>
    <x:row r="141">
      <x:c r="C141" s="27"/>
      <x:c r="D141" s="31"/>
      <x:c r="E141" s="32"/>
      <x:c r="H141" s="27"/>
    </x:row>
    <x:row r="142">
      <x:c r="C142" s="27"/>
      <x:c r="D142" s="31"/>
      <x:c r="E142" s="32"/>
      <x:c r="H142" s="27"/>
    </x:row>
    <x:row r="143">
      <x:c r="C143" s="27"/>
      <x:c r="D143" s="31"/>
      <x:c r="E143" s="32"/>
      <x:c r="H143" s="27"/>
    </x:row>
    <x:row r="144">
      <x:c r="C144" s="27"/>
      <x:c r="D144" s="31"/>
      <x:c r="E144" s="32"/>
      <x:c r="H144" s="27"/>
    </x:row>
    <x:row r="145">
      <x:c r="C145" s="27"/>
      <x:c r="D145" s="31"/>
      <x:c r="E145" s="32"/>
      <x:c r="H145" s="27"/>
    </x:row>
    <x:row r="146">
      <x:c r="C146" s="27"/>
      <x:c r="D146" s="31"/>
      <x:c r="E146" s="32"/>
      <x:c r="H146" s="27"/>
    </x:row>
    <x:row r="147">
      <x:c r="C147" s="27"/>
      <x:c r="D147" s="31"/>
      <x:c r="E147" s="32"/>
      <x:c r="H147" s="27"/>
    </x:row>
    <x:row r="148">
      <x:c r="C148" s="27"/>
      <x:c r="D148" s="31"/>
      <x:c r="E148" s="32"/>
      <x:c r="H148" s="27"/>
    </x:row>
    <x:row r="149">
      <x:c r="C149" s="27"/>
      <x:c r="D149" s="31"/>
      <x:c r="E149" s="32"/>
      <x:c r="H149" s="27"/>
    </x:row>
    <x:row r="150">
      <x:c r="C150" s="27"/>
      <x:c r="D150" s="31"/>
      <x:c r="E150" s="32"/>
      <x:c r="H150" s="27"/>
    </x:row>
    <x:row r="151">
      <x:c r="C151" s="27"/>
      <x:c r="D151" s="31"/>
      <x:c r="E151" s="32"/>
      <x:c r="H151" s="27"/>
    </x:row>
    <x:row r="152">
      <x:c r="C152" s="27"/>
      <x:c r="D152" s="31"/>
      <x:c r="E152" s="32"/>
      <x:c r="H152" s="27"/>
    </x:row>
    <x:row r="153">
      <x:c r="C153" s="27"/>
      <x:c r="D153" s="31"/>
      <x:c r="E153" s="32"/>
      <x:c r="H153" s="27"/>
    </x:row>
    <x:row r="154">
      <x:c r="C154" s="27"/>
      <x:c r="D154" s="31"/>
      <x:c r="E154" s="32"/>
      <x:c r="H154" s="27"/>
    </x:row>
    <x:row r="155">
      <x:c r="C155" s="27"/>
      <x:c r="D155" s="31"/>
      <x:c r="E155" s="32"/>
      <x:c r="H155" s="27"/>
    </x:row>
    <x:row r="156">
      <x:c r="C156" s="27"/>
      <x:c r="D156" s="31"/>
      <x:c r="E156" s="32"/>
      <x:c r="H156" s="27"/>
    </x:row>
    <x:row r="157">
      <x:c r="C157" s="27"/>
      <x:c r="D157" s="31"/>
      <x:c r="E157" s="32"/>
      <x:c r="H157" s="27"/>
    </x:row>
    <x:row r="158">
      <x:c r="C158" s="27"/>
      <x:c r="D158" s="31"/>
      <x:c r="E158" s="32"/>
      <x:c r="H158" s="27"/>
    </x:row>
    <x:row r="159">
      <x:c r="C159" s="27"/>
      <x:c r="D159" s="31"/>
      <x:c r="E159" s="32"/>
      <x:c r="H159" s="27"/>
    </x:row>
    <x:row r="160">
      <x:c r="C160" s="27"/>
      <x:c r="D160" s="31"/>
      <x:c r="E160" s="32"/>
      <x:c r="H160" s="27"/>
    </x:row>
    <x:row r="161">
      <x:c r="C161" s="27"/>
      <x:c r="D161" s="31"/>
      <x:c r="E161" s="32"/>
      <x:c r="H161" s="27"/>
    </x:row>
    <x:row r="162">
      <x:c r="C162" s="27"/>
      <x:c r="D162" s="31"/>
      <x:c r="E162" s="32"/>
      <x:c r="H162" s="27"/>
    </x:row>
    <x:row r="163">
      <x:c r="C163" s="27"/>
      <x:c r="D163" s="31"/>
      <x:c r="E163" s="32"/>
      <x:c r="H163" s="27"/>
    </x:row>
    <x:row r="164">
      <x:c r="C164" s="27"/>
      <x:c r="D164" s="31"/>
      <x:c r="E164" s="32"/>
      <x:c r="H164" s="27"/>
    </x:row>
    <x:row r="165">
      <x:c r="C165" s="27"/>
      <x:c r="D165" s="31"/>
      <x:c r="E165" s="32"/>
      <x:c r="H165" s="27"/>
    </x:row>
    <x:row r="166">
      <x:c r="C166" s="27"/>
      <x:c r="D166" s="31"/>
      <x:c r="E166" s="32"/>
      <x:c r="H166" s="27"/>
    </x:row>
    <x:row r="167">
      <x:c r="C167" s="27"/>
      <x:c r="D167" s="31"/>
      <x:c r="E167" s="32"/>
      <x:c r="H167" s="27"/>
    </x:row>
    <x:row r="168">
      <x:c r="C168" s="27"/>
      <x:c r="D168" s="31"/>
      <x:c r="E168" s="32"/>
      <x:c r="H168" s="27"/>
    </x:row>
    <x:row r="169">
      <x:c r="C169" s="27"/>
      <x:c r="D169" s="31"/>
      <x:c r="E169" s="32"/>
      <x:c r="H169" s="27"/>
    </x:row>
    <x:row r="170">
      <x:c r="C170" s="27"/>
      <x:c r="D170" s="31"/>
      <x:c r="E170" s="32"/>
      <x:c r="H170" s="27"/>
    </x:row>
    <x:row r="171">
      <x:c r="C171" s="27"/>
      <x:c r="D171" s="31"/>
      <x:c r="E171" s="32"/>
      <x:c r="H171" s="27"/>
    </x:row>
    <x:row r="172">
      <x:c r="C172" s="27"/>
      <x:c r="D172" s="31"/>
      <x:c r="E172" s="32"/>
      <x:c r="H172" s="27"/>
    </x:row>
    <x:row r="173">
      <x:c r="C173" s="27"/>
      <x:c r="D173" s="31"/>
      <x:c r="E173" s="32"/>
      <x:c r="H173" s="27"/>
    </x:row>
    <x:row r="174">
      <x:c r="C174" s="27"/>
      <x:c r="D174" s="31"/>
      <x:c r="E174" s="32"/>
      <x:c r="H174" s="27"/>
    </x:row>
    <x:row r="175">
      <x:c r="C175" s="27"/>
      <x:c r="D175" s="31"/>
      <x:c r="E175" s="32"/>
      <x:c r="H175" s="27"/>
    </x:row>
    <x:row r="176">
      <x:c r="C176" s="27"/>
      <x:c r="D176" s="31"/>
      <x:c r="E176" s="32"/>
      <x:c r="H176" s="27"/>
    </x:row>
    <x:row r="177">
      <x:c r="C177" s="27"/>
      <x:c r="D177" s="31"/>
      <x:c r="E177" s="32"/>
      <x:c r="H177" s="27"/>
    </x:row>
    <x:row r="178">
      <x:c r="C178" s="27"/>
      <x:c r="D178" s="31"/>
      <x:c r="E178" s="32"/>
      <x:c r="H178" s="27"/>
    </x:row>
    <x:row r="179">
      <x:c r="C179" s="27"/>
      <x:c r="D179" s="31"/>
      <x:c r="E179" s="32"/>
      <x:c r="H179" s="27"/>
    </x:row>
    <x:row r="180">
      <x:c r="C180" s="27"/>
      <x:c r="D180" s="31"/>
      <x:c r="E180" s="32"/>
      <x:c r="H180" s="27"/>
    </x:row>
    <x:row r="181">
      <x:c r="C181" s="27"/>
      <x:c r="D181" s="31"/>
      <x:c r="E181" s="32"/>
      <x:c r="H181" s="27"/>
    </x:row>
    <x:row r="182">
      <x:c r="C182" s="27"/>
      <x:c r="D182" s="31"/>
      <x:c r="E182" s="32"/>
      <x:c r="H182" s="27"/>
    </x:row>
    <x:row r="183">
      <x:c r="C183" s="27"/>
      <x:c r="D183" s="31"/>
      <x:c r="E183" s="32"/>
      <x:c r="H183" s="27"/>
    </x:row>
    <x:row r="184">
      <x:c r="C184" s="27"/>
      <x:c r="D184" s="31"/>
      <x:c r="E184" s="32"/>
      <x:c r="H184" s="27"/>
    </x:row>
    <x:row r="185">
      <x:c r="C185" s="27"/>
      <x:c r="D185" s="31"/>
      <x:c r="E185" s="32"/>
      <x:c r="H185" s="27"/>
    </x:row>
    <x:row r="186">
      <x:c r="C186" s="27"/>
      <x:c r="D186" s="31"/>
      <x:c r="E186" s="32"/>
      <x:c r="H186" s="27"/>
    </x:row>
    <x:row r="187">
      <x:c r="C187" s="27"/>
      <x:c r="D187" s="31"/>
      <x:c r="E187" s="32"/>
      <x:c r="H187" s="27"/>
    </x:row>
    <x:row r="188">
      <x:c r="C188" s="27"/>
      <x:c r="D188" s="31"/>
      <x:c r="E188" s="32"/>
      <x:c r="H188" s="27"/>
    </x:row>
    <x:row r="189">
      <x:c r="C189" s="27"/>
      <x:c r="D189" s="31"/>
      <x:c r="E189" s="32"/>
      <x:c r="H189" s="27"/>
    </x:row>
    <x:row r="190">
      <x:c r="C190" s="27"/>
      <x:c r="D190" s="31"/>
      <x:c r="E190" s="32"/>
      <x:c r="H190" s="27"/>
    </x:row>
    <x:row r="191">
      <x:c r="C191" s="27"/>
      <x:c r="D191" s="31"/>
      <x:c r="E191" s="32"/>
      <x:c r="H191" s="27"/>
    </x:row>
    <x:row r="192">
      <x:c r="C192" s="27"/>
      <x:c r="D192" s="31"/>
      <x:c r="E192" s="32"/>
      <x:c r="H192" s="27"/>
    </x:row>
    <x:row r="193">
      <x:c r="C193" s="27"/>
      <x:c r="D193" s="31"/>
      <x:c r="E193" s="32"/>
      <x:c r="H193" s="27"/>
    </x:row>
    <x:row r="194">
      <x:c r="C194" s="27"/>
      <x:c r="D194" s="31"/>
      <x:c r="E194" s="32"/>
      <x:c r="H194" s="27"/>
    </x:row>
    <x:row r="195">
      <x:c r="C195" s="27"/>
      <x:c r="D195" s="31"/>
      <x:c r="E195" s="32"/>
      <x:c r="H195" s="27"/>
    </x:row>
    <x:row r="196">
      <x:c r="C196" s="27"/>
      <x:c r="D196" s="31"/>
      <x:c r="E196" s="32"/>
      <x:c r="H196" s="27"/>
    </x:row>
    <x:row r="197">
      <x:c r="C197" s="27"/>
      <x:c r="D197" s="31"/>
      <x:c r="E197" s="32"/>
      <x:c r="H197" s="27"/>
    </x:row>
    <x:row r="198">
      <x:c r="C198" s="27"/>
      <x:c r="D198" s="31"/>
      <x:c r="E198" s="32"/>
      <x:c r="H198" s="27"/>
    </x:row>
    <x:row r="199">
      <x:c r="C199" s="27"/>
      <x:c r="D199" s="31"/>
      <x:c r="E199" s="32"/>
      <x:c r="H199" s="27"/>
    </x:row>
    <x:row r="200">
      <x:c r="C200" s="27"/>
      <x:c r="D200" s="31"/>
      <x:c r="E200" s="32"/>
      <x:c r="H200" s="27"/>
    </x:row>
    <x:row r="201">
      <x:c r="C201" s="27"/>
      <x:c r="D201" s="31"/>
      <x:c r="E201" s="32"/>
      <x:c r="H201" s="27"/>
    </x:row>
    <x:row r="202">
      <x:c r="C202" s="27"/>
      <x:c r="D202" s="31"/>
      <x:c r="E202" s="32"/>
      <x:c r="H202" s="27"/>
    </x:row>
    <x:row r="203">
      <x:c r="C203" s="27"/>
      <x:c r="D203" s="31"/>
      <x:c r="E203" s="32"/>
      <x:c r="H203" s="27"/>
    </x:row>
    <x:row r="204">
      <x:c r="C204" s="27"/>
      <x:c r="D204" s="31"/>
      <x:c r="E204" s="32"/>
      <x:c r="H204" s="27"/>
    </x:row>
    <x:row r="205">
      <x:c r="C205" s="27"/>
      <x:c r="D205" s="31"/>
      <x:c r="E205" s="32"/>
      <x:c r="H205" s="27"/>
    </x:row>
    <x:row r="206">
      <x:c r="C206" s="27"/>
      <x:c r="D206" s="31"/>
      <x:c r="E206" s="32"/>
      <x:c r="H206" s="27"/>
    </x:row>
    <x:row r="207">
      <x:c r="C207" s="27"/>
      <x:c r="D207" s="31"/>
      <x:c r="E207" s="32"/>
      <x:c r="H207" s="27"/>
    </x:row>
    <x:row r="208">
      <x:c r="C208" s="27"/>
      <x:c r="D208" s="31"/>
      <x:c r="E208" s="32"/>
      <x:c r="H208" s="27"/>
    </x:row>
    <x:row r="209">
      <x:c r="C209" s="27"/>
      <x:c r="D209" s="31"/>
      <x:c r="E209" s="32"/>
      <x:c r="H209" s="27"/>
    </x:row>
    <x:row r="210">
      <x:c r="C210" s="27"/>
      <x:c r="D210" s="31"/>
      <x:c r="E210" s="32"/>
      <x:c r="H210" s="27"/>
    </x:row>
    <x:row r="211">
      <x:c r="C211" s="27"/>
      <x:c r="D211" s="31"/>
      <x:c r="E211" s="32"/>
      <x:c r="H211" s="27"/>
    </x:row>
    <x:row r="212">
      <x:c r="C212" s="27"/>
      <x:c r="D212" s="31"/>
      <x:c r="E212" s="32"/>
      <x:c r="H212" s="27"/>
    </x:row>
    <x:row r="213">
      <x:c r="C213" s="27"/>
      <x:c r="D213" s="31"/>
      <x:c r="E213" s="32"/>
      <x:c r="H213" s="27"/>
    </x:row>
    <x:row r="214">
      <x:c r="C214" s="27"/>
      <x:c r="D214" s="31"/>
      <x:c r="E214" s="32"/>
      <x:c r="H214" s="27"/>
    </x:row>
    <x:row r="215">
      <x:c r="C215" s="27"/>
      <x:c r="D215" s="31"/>
      <x:c r="E215" s="32"/>
      <x:c r="H215" s="27"/>
    </x:row>
    <x:row r="216">
      <x:c r="C216" s="27"/>
      <x:c r="D216" s="31"/>
      <x:c r="E216" s="32"/>
      <x:c r="H216" s="27"/>
    </x:row>
    <x:row r="217">
      <x:c r="C217" s="27"/>
      <x:c r="D217" s="31"/>
      <x:c r="E217" s="32"/>
      <x:c r="H217" s="27"/>
    </x:row>
    <x:row r="218">
      <x:c r="C218" s="27"/>
      <x:c r="D218" s="31"/>
      <x:c r="E218" s="32"/>
      <x:c r="H218" s="27"/>
    </x:row>
    <x:row r="219">
      <x:c r="C219" s="27"/>
      <x:c r="D219" s="31"/>
      <x:c r="E219" s="32"/>
      <x:c r="H219" s="27"/>
    </x:row>
    <x:row r="220">
      <x:c r="C220" s="27"/>
      <x:c r="D220" s="31"/>
      <x:c r="E220" s="32"/>
      <x:c r="H220" s="27"/>
    </x:row>
    <x:row r="221">
      <x:c r="C221" s="27"/>
      <x:c r="D221" s="31"/>
      <x:c r="E221" s="32"/>
      <x:c r="H221" s="27"/>
    </x:row>
    <x:row r="222">
      <x:c r="C222" s="27"/>
      <x:c r="D222" s="31"/>
      <x:c r="E222" s="32"/>
      <x:c r="H222" s="27"/>
    </x:row>
    <x:row r="223">
      <x:c r="C223" s="27"/>
      <x:c r="D223" s="31"/>
      <x:c r="E223" s="32"/>
      <x:c r="H223" s="27"/>
    </x:row>
    <x:row r="224">
      <x:c r="C224" s="27"/>
      <x:c r="D224" s="31"/>
      <x:c r="E224" s="32"/>
      <x:c r="H224" s="27"/>
    </x:row>
    <x:row r="225">
      <x:c r="C225" s="27"/>
      <x:c r="D225" s="31"/>
      <x:c r="E225" s="32"/>
      <x:c r="H225" s="27"/>
    </x:row>
    <x:row r="226">
      <x:c r="C226" s="27"/>
      <x:c r="D226" s="31"/>
      <x:c r="E226" s="32"/>
      <x:c r="H226" s="27"/>
    </x:row>
    <x:row r="227">
      <x:c r="C227" s="27"/>
      <x:c r="D227" s="31"/>
      <x:c r="E227" s="32"/>
      <x:c r="H227" s="27"/>
    </x:row>
    <x:row r="228">
      <x:c r="C228" s="27"/>
      <x:c r="D228" s="31"/>
      <x:c r="E228" s="32"/>
      <x:c r="H228" s="27"/>
    </x:row>
    <x:row r="229">
      <x:c r="C229" s="27"/>
      <x:c r="D229" s="31"/>
      <x:c r="E229" s="32"/>
      <x:c r="H229" s="27"/>
    </x:row>
    <x:row r="230">
      <x:c r="C230" s="27"/>
      <x:c r="D230" s="31"/>
      <x:c r="E230" s="32"/>
      <x:c r="H230" s="27"/>
    </x:row>
    <x:row r="231">
      <x:c r="C231" s="27"/>
      <x:c r="D231" s="31"/>
      <x:c r="E231" s="32"/>
      <x:c r="H231" s="27"/>
    </x:row>
    <x:row r="232">
      <x:c r="C232" s="27"/>
      <x:c r="D232" s="31"/>
      <x:c r="E232" s="32"/>
      <x:c r="H232" s="27"/>
    </x:row>
    <x:row r="233">
      <x:c r="C233" s="27"/>
      <x:c r="D233" s="31"/>
      <x:c r="E233" s="32"/>
      <x:c r="H233" s="27"/>
    </x:row>
    <x:row r="234">
      <x:c r="C234" s="27"/>
      <x:c r="D234" s="31"/>
      <x:c r="E234" s="32"/>
      <x:c r="H234" s="27"/>
    </x:row>
    <x:row r="235">
      <x:c r="C235" s="27"/>
      <x:c r="D235" s="31"/>
      <x:c r="E235" s="32"/>
      <x:c r="H235" s="27"/>
    </x:row>
    <x:row r="236">
      <x:c r="C236" s="27"/>
      <x:c r="D236" s="31"/>
      <x:c r="E236" s="32"/>
      <x:c r="H236" s="27"/>
    </x:row>
    <x:row r="237">
      <x:c r="C237" s="27"/>
      <x:c r="D237" s="31"/>
      <x:c r="E237" s="32"/>
      <x:c r="H237" s="27"/>
    </x:row>
    <x:row r="238">
      <x:c r="C238" s="27"/>
      <x:c r="D238" s="31"/>
      <x:c r="E238" s="32"/>
      <x:c r="H238" s="27"/>
    </x:row>
    <x:row r="239">
      <x:c r="C239" s="27"/>
      <x:c r="D239" s="31"/>
      <x:c r="E239" s="32"/>
      <x:c r="H239" s="27"/>
    </x:row>
    <x:row r="240">
      <x:c r="C240" s="27"/>
      <x:c r="D240" s="31"/>
      <x:c r="E240" s="32"/>
      <x:c r="H240" s="27"/>
    </x:row>
    <x:row r="241">
      <x:c r="C241" s="27"/>
      <x:c r="D241" s="31"/>
      <x:c r="E241" s="32"/>
      <x:c r="H241" s="27"/>
    </x:row>
    <x:row r="242">
      <x:c r="C242" s="27"/>
      <x:c r="D242" s="31"/>
      <x:c r="E242" s="32"/>
      <x:c r="H242" s="27"/>
    </x:row>
    <x:row r="243">
      <x:c r="C243" s="27"/>
      <x:c r="D243" s="31"/>
      <x:c r="E243" s="32"/>
      <x:c r="H243" s="27"/>
    </x:row>
    <x:row r="244">
      <x:c r="C244" s="27"/>
      <x:c r="D244" s="31"/>
      <x:c r="E244" s="32"/>
      <x:c r="H244" s="27"/>
    </x:row>
    <x:row r="245">
      <x:c r="C245" s="27"/>
      <x:c r="D245" s="31"/>
      <x:c r="E245" s="32"/>
      <x:c r="H245" s="27"/>
    </x:row>
    <x:row r="246">
      <x:c r="C246" s="27"/>
      <x:c r="D246" s="31"/>
      <x:c r="E246" s="32"/>
      <x:c r="H246" s="27"/>
    </x:row>
    <x:row r="247">
      <x:c r="C247" s="27"/>
      <x:c r="D247" s="31"/>
      <x:c r="E247" s="32"/>
      <x:c r="H247" s="27"/>
    </x:row>
    <x:row r="248">
      <x:c r="C248" s="27"/>
      <x:c r="D248" s="31"/>
      <x:c r="E248" s="32"/>
      <x:c r="H248" s="27"/>
    </x:row>
    <x:row r="249">
      <x:c r="C249" s="27"/>
      <x:c r="D249" s="31"/>
      <x:c r="E249" s="32"/>
      <x:c r="H249" s="27"/>
    </x:row>
    <x:row r="250">
      <x:c r="C250" s="27"/>
      <x:c r="D250" s="31"/>
      <x:c r="E250" s="32"/>
      <x:c r="H250" s="27"/>
    </x:row>
    <x:row r="251">
      <x:c r="C251" s="27"/>
      <x:c r="D251" s="31"/>
      <x:c r="E251" s="32"/>
      <x:c r="H251" s="27"/>
    </x:row>
    <x:row r="252">
      <x:c r="C252" s="27"/>
      <x:c r="D252" s="31"/>
      <x:c r="E252" s="32"/>
      <x:c r="H252" s="27"/>
    </x:row>
    <x:row r="253">
      <x:c r="C253" s="27"/>
      <x:c r="D253" s="31"/>
      <x:c r="E253" s="32"/>
      <x:c r="H253" s="27"/>
    </x:row>
    <x:row r="254">
      <x:c r="C254" s="27"/>
      <x:c r="D254" s="31"/>
      <x:c r="E254" s="32"/>
      <x:c r="H254" s="27"/>
    </x:row>
    <x:row r="255">
      <x:c r="C255" s="27"/>
      <x:c r="D255" s="31"/>
      <x:c r="E255" s="32"/>
      <x:c r="H255" s="27"/>
    </x:row>
    <x:row r="256">
      <x:c r="C256" s="27"/>
      <x:c r="D256" s="31"/>
      <x:c r="E256" s="32"/>
      <x:c r="H256" s="27"/>
    </x:row>
    <x:row r="257">
      <x:c r="C257" s="27"/>
      <x:c r="D257" s="31"/>
      <x:c r="E257" s="32"/>
      <x:c r="H257" s="27"/>
    </x:row>
    <x:row r="258">
      <x:c r="C258" s="27"/>
      <x:c r="D258" s="31"/>
      <x:c r="E258" s="32"/>
      <x:c r="H258" s="27"/>
    </x:row>
    <x:row r="259">
      <x:c r="C259" s="27"/>
      <x:c r="D259" s="31"/>
      <x:c r="E259" s="32"/>
      <x:c r="H259" s="27"/>
    </x:row>
    <x:row r="260">
      <x:c r="C260" s="27"/>
      <x:c r="D260" s="31"/>
      <x:c r="E260" s="32"/>
      <x:c r="H260" s="27"/>
    </x:row>
    <x:row r="261">
      <x:c r="C261" s="27"/>
      <x:c r="D261" s="31"/>
      <x:c r="E261" s="32"/>
      <x:c r="H261" s="27"/>
    </x:row>
    <x:row r="262">
      <x:c r="C262" s="27"/>
      <x:c r="D262" s="31"/>
      <x:c r="E262" s="32"/>
      <x:c r="H262" s="27"/>
    </x:row>
    <x:row r="263">
      <x:c r="C263" s="27"/>
      <x:c r="D263" s="31"/>
      <x:c r="E263" s="32"/>
      <x:c r="H263" s="27"/>
    </x:row>
    <x:row r="264">
      <x:c r="C264" s="27"/>
      <x:c r="D264" s="31"/>
      <x:c r="E264" s="32"/>
      <x:c r="H264" s="27"/>
    </x:row>
    <x:row r="265">
      <x:c r="C265" s="27"/>
      <x:c r="D265" s="31"/>
      <x:c r="E265" s="32"/>
      <x:c r="H265" s="27"/>
    </x:row>
    <x:row r="266">
      <x:c r="C266" s="27"/>
      <x:c r="D266" s="31"/>
      <x:c r="E266" s="32"/>
      <x:c r="H266" s="27"/>
    </x:row>
    <x:row r="267">
      <x:c r="C267" s="27"/>
      <x:c r="D267" s="31"/>
      <x:c r="E267" s="32"/>
      <x:c r="H267" s="27"/>
    </x:row>
    <x:row r="268">
      <x:c r="C268" s="27"/>
      <x:c r="D268" s="31"/>
      <x:c r="E268" s="32"/>
      <x:c r="H268" s="27"/>
    </x:row>
    <x:row r="269">
      <x:c r="C269" s="27"/>
      <x:c r="D269" s="31"/>
      <x:c r="E269" s="32"/>
      <x:c r="H269" s="27"/>
    </x:row>
    <x:row r="270">
      <x:c r="C270" s="27"/>
      <x:c r="D270" s="31"/>
      <x:c r="E270" s="32"/>
      <x:c r="H270" s="27"/>
    </x:row>
    <x:row r="271">
      <x:c r="C271" s="27"/>
      <x:c r="D271" s="31"/>
      <x:c r="E271" s="32"/>
      <x:c r="H271" s="27"/>
    </x:row>
    <x:row r="272">
      <x:c r="C272" s="27"/>
      <x:c r="D272" s="31"/>
      <x:c r="E272" s="32"/>
      <x:c r="H272" s="27"/>
    </x:row>
    <x:row r="273">
      <x:c r="C273" s="27"/>
      <x:c r="D273" s="31"/>
      <x:c r="E273" s="32"/>
      <x:c r="H273" s="27"/>
    </x:row>
    <x:row r="274">
      <x:c r="C274" s="27"/>
      <x:c r="D274" s="31"/>
      <x:c r="E274" s="32"/>
      <x:c r="H274" s="27"/>
    </x:row>
    <x:row r="275">
      <x:c r="C275" s="27"/>
      <x:c r="D275" s="31"/>
      <x:c r="E275" s="32"/>
      <x:c r="H275" s="27"/>
    </x:row>
    <x:row r="276">
      <x:c r="C276" s="27"/>
      <x:c r="D276" s="31"/>
      <x:c r="E276" s="32"/>
      <x:c r="H276" s="27"/>
    </x:row>
    <x:row r="277">
      <x:c r="C277" s="27"/>
      <x:c r="D277" s="31"/>
      <x:c r="E277" s="32"/>
      <x:c r="H277" s="27"/>
    </x:row>
    <x:row r="278">
      <x:c r="C278" s="27"/>
      <x:c r="D278" s="31"/>
      <x:c r="E278" s="32"/>
      <x:c r="H278" s="27"/>
    </x:row>
    <x:row r="279">
      <x:c r="C279" s="27"/>
      <x:c r="D279" s="31"/>
      <x:c r="E279" s="32"/>
      <x:c r="H279" s="27"/>
    </x:row>
    <x:row r="280">
      <x:c r="C280" s="27"/>
      <x:c r="D280" s="31"/>
      <x:c r="E280" s="32"/>
      <x:c r="H280" s="27"/>
    </x:row>
    <x:row r="281">
      <x:c r="C281" s="27"/>
      <x:c r="D281" s="31"/>
      <x:c r="E281" s="32"/>
      <x:c r="H281" s="27"/>
    </x:row>
    <x:row r="282">
      <x:c r="C282" s="27"/>
      <x:c r="D282" s="31"/>
      <x:c r="E282" s="32"/>
      <x:c r="H282" s="27"/>
    </x:row>
    <x:row r="283">
      <x:c r="C283" s="27"/>
      <x:c r="D283" s="31"/>
      <x:c r="E283" s="32"/>
      <x:c r="H283" s="27"/>
    </x:row>
    <x:row r="284">
      <x:c r="C284" s="27"/>
      <x:c r="D284" s="31"/>
      <x:c r="E284" s="32"/>
      <x:c r="H284" s="27"/>
    </x:row>
    <x:row r="285">
      <x:c r="C285" s="27"/>
      <x:c r="D285" s="31"/>
      <x:c r="E285" s="32"/>
      <x:c r="H285" s="27"/>
    </x:row>
    <x:row r="286">
      <x:c r="C286" s="27"/>
      <x:c r="D286" s="31"/>
      <x:c r="E286" s="32"/>
      <x:c r="H286" s="27"/>
    </x:row>
    <x:row r="287">
      <x:c r="C287" s="27"/>
      <x:c r="D287" s="31"/>
      <x:c r="E287" s="32"/>
      <x:c r="H287" s="27"/>
    </x:row>
    <x:row r="288">
      <x:c r="C288" s="27"/>
      <x:c r="D288" s="31"/>
      <x:c r="E288" s="32"/>
      <x:c r="H288" s="27"/>
    </x:row>
    <x:row r="289">
      <x:c r="C289" s="27"/>
      <x:c r="D289" s="31"/>
      <x:c r="E289" s="32"/>
      <x:c r="H289" s="27"/>
    </x:row>
    <x:row r="290">
      <x:c r="C290" s="27"/>
      <x:c r="D290" s="31"/>
      <x:c r="E290" s="32"/>
      <x:c r="H290" s="27"/>
    </x:row>
    <x:row r="291">
      <x:c r="C291" s="27"/>
      <x:c r="D291" s="31"/>
      <x:c r="E291" s="32"/>
      <x:c r="H291" s="27"/>
    </x:row>
    <x:row r="292">
      <x:c r="C292" s="27"/>
      <x:c r="D292" s="31"/>
      <x:c r="E292" s="32"/>
      <x:c r="H292" s="27"/>
    </x:row>
    <x:row r="293">
      <x:c r="C293" s="27"/>
      <x:c r="D293" s="31"/>
      <x:c r="E293" s="32"/>
      <x:c r="H293" s="27"/>
    </x:row>
    <x:row r="294">
      <x:c r="C294" s="27"/>
      <x:c r="D294" s="31"/>
      <x:c r="E294" s="32"/>
      <x:c r="H294" s="27"/>
    </x:row>
    <x:row r="295">
      <x:c r="C295" s="27"/>
      <x:c r="D295" s="31"/>
      <x:c r="E295" s="32"/>
      <x:c r="H295" s="27"/>
    </x:row>
    <x:row r="296">
      <x:c r="C296" s="27"/>
      <x:c r="D296" s="31"/>
      <x:c r="E296" s="32"/>
      <x:c r="H296" s="27"/>
    </x:row>
    <x:row r="297">
      <x:c r="C297" s="27"/>
      <x:c r="D297" s="31"/>
      <x:c r="E297" s="32"/>
      <x:c r="H297" s="27"/>
    </x:row>
    <x:row r="298">
      <x:c r="C298" s="27"/>
      <x:c r="D298" s="31"/>
      <x:c r="E298" s="32"/>
      <x:c r="H298" s="27"/>
    </x:row>
    <x:row r="299">
      <x:c r="C299" s="27"/>
      <x:c r="D299" s="31"/>
      <x:c r="E299" s="32"/>
      <x:c r="H299" s="27"/>
    </x:row>
    <x:row r="300">
      <x:c r="C300" s="27"/>
      <x:c r="D300" s="31"/>
      <x:c r="E300" s="32"/>
      <x:c r="H300" s="27"/>
    </x:row>
    <x:row r="301">
      <x:c r="C301" s="27"/>
      <x:c r="D301" s="31"/>
      <x:c r="E301" s="32"/>
      <x:c r="H301" s="27"/>
    </x:row>
    <x:row r="302">
      <x:c r="C302" s="27"/>
      <x:c r="D302" s="31"/>
      <x:c r="E302" s="32"/>
      <x:c r="H302" s="27"/>
    </x:row>
    <x:row r="303">
      <x:c r="C303" s="27"/>
      <x:c r="D303" s="31"/>
      <x:c r="E303" s="32"/>
      <x:c r="H303" s="27"/>
    </x:row>
    <x:row r="304">
      <x:c r="C304" s="27"/>
      <x:c r="D304" s="31"/>
      <x:c r="E304" s="32"/>
      <x:c r="H304" s="27"/>
    </x:row>
    <x:row r="305">
      <x:c r="C305" s="27"/>
      <x:c r="D305" s="31"/>
      <x:c r="E305" s="32"/>
      <x:c r="H305" s="27"/>
    </x:row>
    <x:row r="306">
      <x:c r="C306" s="27"/>
      <x:c r="D306" s="31"/>
      <x:c r="E306" s="32"/>
      <x:c r="H306" s="27"/>
    </x:row>
    <x:row r="307">
      <x:c r="C307" s="27"/>
      <x:c r="D307" s="31"/>
      <x:c r="E307" s="32"/>
      <x:c r="H307" s="27"/>
    </x:row>
    <x:row r="308">
      <x:c r="C308" s="27"/>
      <x:c r="D308" s="31"/>
      <x:c r="E308" s="32"/>
      <x:c r="H308" s="27"/>
    </x:row>
    <x:row r="309">
      <x:c r="C309" s="27"/>
      <x:c r="D309" s="31"/>
      <x:c r="E309" s="32"/>
      <x:c r="H309" s="27"/>
    </x:row>
    <x:row r="310">
      <x:c r="C310" s="27"/>
      <x:c r="D310" s="31"/>
      <x:c r="E310" s="32"/>
      <x:c r="H310" s="27"/>
    </x:row>
    <x:row r="311">
      <x:c r="C311" s="27"/>
      <x:c r="D311" s="31"/>
      <x:c r="E311" s="32"/>
      <x:c r="H311" s="27"/>
    </x:row>
    <x:row r="312">
      <x:c r="C312" s="27"/>
      <x:c r="D312" s="31"/>
      <x:c r="E312" s="32"/>
      <x:c r="H312" s="27"/>
    </x:row>
    <x:row r="313">
      <x:c r="C313" s="27"/>
      <x:c r="D313" s="31"/>
      <x:c r="E313" s="32"/>
      <x:c r="H313" s="27"/>
    </x:row>
    <x:row r="314">
      <x:c r="C314" s="27"/>
      <x:c r="D314" s="31"/>
      <x:c r="E314" s="32"/>
      <x:c r="H314" s="27"/>
    </x:row>
    <x:row r="315">
      <x:c r="C315" s="27"/>
      <x:c r="D315" s="31"/>
      <x:c r="E315" s="32"/>
      <x:c r="H315" s="27"/>
    </x:row>
    <x:row r="316">
      <x:c r="C316" s="27"/>
      <x:c r="D316" s="31"/>
      <x:c r="E316" s="32"/>
      <x:c r="H316" s="27"/>
    </x:row>
    <x:row r="317">
      <x:c r="C317" s="27"/>
      <x:c r="D317" s="31"/>
      <x:c r="E317" s="32"/>
      <x:c r="H317" s="27"/>
    </x:row>
    <x:row r="318">
      <x:c r="C318" s="27"/>
      <x:c r="D318" s="31"/>
      <x:c r="E318" s="32"/>
      <x:c r="H318" s="27"/>
    </x:row>
    <x:row r="319">
      <x:c r="C319" s="27"/>
      <x:c r="D319" s="31"/>
      <x:c r="E319" s="32"/>
      <x:c r="H319" s="27"/>
    </x:row>
    <x:row r="320">
      <x:c r="C320" s="27"/>
      <x:c r="D320" s="31"/>
      <x:c r="E320" s="32"/>
      <x:c r="H320" s="27"/>
    </x:row>
    <x:row r="321">
      <x:c r="C321" s="27"/>
      <x:c r="D321" s="31"/>
      <x:c r="E321" s="32"/>
      <x:c r="H321" s="27"/>
    </x:row>
    <x:row r="322">
      <x:c r="C322" s="27"/>
      <x:c r="D322" s="31"/>
      <x:c r="E322" s="32"/>
      <x:c r="H322" s="27"/>
    </x:row>
    <x:row r="323">
      <x:c r="C323" s="27"/>
      <x:c r="D323" s="31"/>
      <x:c r="E323" s="32"/>
      <x:c r="H323" s="27"/>
    </x:row>
    <x:row r="324">
      <x:c r="C324" s="27"/>
      <x:c r="D324" s="31"/>
      <x:c r="E324" s="32"/>
      <x:c r="H324" s="27"/>
    </x:row>
    <x:row r="325">
      <x:c r="C325" s="27"/>
      <x:c r="D325" s="31"/>
      <x:c r="E325" s="32"/>
      <x:c r="H325" s="27"/>
    </x:row>
    <x:row r="326">
      <x:c r="C326" s="27"/>
      <x:c r="D326" s="31"/>
      <x:c r="E326" s="32"/>
      <x:c r="H326" s="27"/>
    </x:row>
    <x:row r="327">
      <x:c r="C327" s="27"/>
      <x:c r="D327" s="31"/>
      <x:c r="E327" s="32"/>
      <x:c r="H327" s="27"/>
    </x:row>
    <x:row r="328">
      <x:c r="C328" s="27"/>
      <x:c r="D328" s="31"/>
      <x:c r="E328" s="32"/>
      <x:c r="H328" s="27"/>
    </x:row>
    <x:row r="329">
      <x:c r="C329" s="27"/>
      <x:c r="D329" s="31"/>
      <x:c r="E329" s="32"/>
      <x:c r="H329" s="27"/>
    </x:row>
    <x:row r="330">
      <x:c r="C330" s="27"/>
      <x:c r="D330" s="31"/>
      <x:c r="E330" s="32"/>
      <x:c r="H330" s="27"/>
    </x:row>
    <x:row r="331">
      <x:c r="C331" s="27"/>
      <x:c r="D331" s="31"/>
      <x:c r="E331" s="32"/>
      <x:c r="H331" s="27"/>
    </x:row>
    <x:row r="332">
      <x:c r="C332" s="27"/>
      <x:c r="D332" s="31"/>
      <x:c r="E332" s="32"/>
      <x:c r="H332" s="27"/>
    </x:row>
    <x:row r="333">
      <x:c r="C333" s="27"/>
      <x:c r="D333" s="31"/>
      <x:c r="E333" s="32"/>
      <x:c r="H333" s="27"/>
    </x:row>
    <x:row r="334">
      <x:c r="C334" s="27"/>
      <x:c r="D334" s="31"/>
      <x:c r="E334" s="32"/>
      <x:c r="H334" s="27"/>
    </x:row>
    <x:row r="335">
      <x:c r="C335" s="27"/>
      <x:c r="D335" s="31"/>
      <x:c r="E335" s="32"/>
      <x:c r="H335" s="27"/>
    </x:row>
    <x:row r="336">
      <x:c r="C336" s="27"/>
      <x:c r="D336" s="31"/>
      <x:c r="E336" s="32"/>
      <x:c r="H336" s="27"/>
    </x:row>
    <x:row r="337">
      <x:c r="C337" s="27"/>
      <x:c r="D337" s="31"/>
      <x:c r="E337" s="32"/>
      <x:c r="H337" s="27"/>
    </x:row>
    <x:row r="338">
      <x:c r="C338" s="27"/>
      <x:c r="D338" s="31"/>
      <x:c r="E338" s="32"/>
      <x:c r="H338" s="27"/>
    </x:row>
    <x:row r="339">
      <x:c r="C339" s="27"/>
      <x:c r="D339" s="31"/>
      <x:c r="E339" s="32"/>
      <x:c r="H339" s="27"/>
    </x:row>
    <x:row r="340">
      <x:c r="C340" s="27"/>
      <x:c r="D340" s="31"/>
      <x:c r="E340" s="32"/>
      <x:c r="H340" s="27"/>
    </x:row>
    <x:row r="341">
      <x:c r="C341" s="27"/>
      <x:c r="D341" s="31"/>
      <x:c r="E341" s="32"/>
      <x:c r="H341" s="27"/>
    </x:row>
    <x:row r="342">
      <x:c r="C342" s="27"/>
      <x:c r="D342" s="31"/>
      <x:c r="E342" s="32"/>
      <x:c r="H342" s="27"/>
    </x:row>
    <x:row r="343">
      <x:c r="C343" s="27"/>
      <x:c r="D343" s="31"/>
      <x:c r="E343" s="32"/>
      <x:c r="H343" s="27"/>
    </x:row>
    <x:row r="344">
      <x:c r="C344" s="27"/>
      <x:c r="D344" s="31"/>
      <x:c r="E344" s="32"/>
      <x:c r="H344" s="27"/>
    </x:row>
    <x:row r="345">
      <x:c r="C345" s="27"/>
      <x:c r="D345" s="31"/>
      <x:c r="E345" s="32"/>
      <x:c r="H345" s="27"/>
    </x:row>
    <x:row r="346">
      <x:c r="C346" s="27"/>
      <x:c r="D346" s="31"/>
      <x:c r="E346" s="32"/>
      <x:c r="H346" s="27"/>
    </x:row>
    <x:row r="347">
      <x:c r="C347" s="27"/>
      <x:c r="D347" s="31"/>
      <x:c r="E347" s="32"/>
      <x:c r="H347" s="27"/>
    </x:row>
    <x:row r="348">
      <x:c r="C348" s="27"/>
      <x:c r="D348" s="31"/>
      <x:c r="E348" s="32"/>
      <x:c r="H348" s="27"/>
    </x:row>
    <x:row r="349">
      <x:c r="C349" s="27"/>
      <x:c r="D349" s="31"/>
      <x:c r="E349" s="32"/>
      <x:c r="H349" s="27"/>
    </x:row>
    <x:row r="350">
      <x:c r="C350" s="27"/>
      <x:c r="D350" s="31"/>
      <x:c r="E350" s="32"/>
      <x:c r="H350" s="27"/>
    </x:row>
    <x:row r="351">
      <x:c r="C351" s="27"/>
      <x:c r="D351" s="31"/>
      <x:c r="E351" s="32"/>
      <x:c r="H351" s="27"/>
    </x:row>
    <x:row r="352">
      <x:c r="C352" s="27"/>
      <x:c r="D352" s="31"/>
      <x:c r="E352" s="32"/>
      <x:c r="H352" s="27"/>
    </x:row>
    <x:row r="353">
      <x:c r="C353" s="27"/>
      <x:c r="D353" s="31"/>
      <x:c r="E353" s="32"/>
      <x:c r="H353" s="27"/>
    </x:row>
    <x:row r="354">
      <x:c r="C354" s="27"/>
      <x:c r="D354" s="31"/>
      <x:c r="E354" s="32"/>
      <x:c r="H354" s="27"/>
    </x:row>
    <x:row r="355">
      <x:c r="C355" s="27"/>
      <x:c r="D355" s="31"/>
      <x:c r="E355" s="32"/>
      <x:c r="H355" s="27"/>
    </x:row>
    <x:row r="356">
      <x:c r="C356" s="27"/>
      <x:c r="D356" s="31"/>
      <x:c r="E356" s="32"/>
      <x:c r="H356" s="27"/>
    </x:row>
    <x:row r="357">
      <x:c r="C357" s="27"/>
      <x:c r="D357" s="31"/>
      <x:c r="E357" s="32"/>
      <x:c r="H357" s="27"/>
    </x:row>
    <x:row r="358">
      <x:c r="C358" s="27"/>
      <x:c r="D358" s="31"/>
      <x:c r="E358" s="32"/>
      <x:c r="H358" s="27"/>
    </x:row>
    <x:row r="359">
      <x:c r="C359" s="27"/>
      <x:c r="D359" s="31"/>
      <x:c r="E359" s="32"/>
      <x:c r="H359" s="27"/>
    </x:row>
    <x:row r="360">
      <x:c r="C360" s="27"/>
      <x:c r="D360" s="31"/>
      <x:c r="E360" s="32"/>
      <x:c r="H360" s="27"/>
    </x:row>
    <x:row r="361">
      <x:c r="C361" s="27"/>
      <x:c r="D361" s="31"/>
      <x:c r="E361" s="32"/>
      <x:c r="H361" s="27"/>
    </x:row>
    <x:row r="362">
      <x:c r="C362" s="27"/>
      <x:c r="D362" s="31"/>
      <x:c r="E362" s="32"/>
      <x:c r="H362" s="27"/>
    </x:row>
    <x:row r="363">
      <x:c r="C363" s="27"/>
      <x:c r="D363" s="31"/>
      <x:c r="E363" s="32"/>
      <x:c r="H363" s="27"/>
    </x:row>
    <x:row r="364">
      <x:c r="C364" s="27"/>
      <x:c r="D364" s="31"/>
      <x:c r="E364" s="32"/>
      <x:c r="H364" s="27"/>
    </x:row>
    <x:row r="365">
      <x:c r="C365" s="27"/>
      <x:c r="D365" s="31"/>
      <x:c r="E365" s="32"/>
      <x:c r="H365" s="27"/>
    </x:row>
    <x:row r="366">
      <x:c r="C366" s="27"/>
      <x:c r="D366" s="31"/>
      <x:c r="E366" s="32"/>
      <x:c r="H366" s="27"/>
    </x:row>
    <x:row r="367">
      <x:c r="C367" s="27"/>
      <x:c r="D367" s="31"/>
      <x:c r="E367" s="32"/>
      <x:c r="H367" s="27"/>
    </x:row>
    <x:row r="368">
      <x:c r="C368" s="27"/>
      <x:c r="D368" s="31"/>
      <x:c r="E368" s="32"/>
      <x:c r="H368" s="27"/>
    </x:row>
    <x:row r="369">
      <x:c r="C369" s="27"/>
      <x:c r="D369" s="31"/>
      <x:c r="E369" s="32"/>
      <x:c r="H369" s="27"/>
    </x:row>
    <x:row r="370">
      <x:c r="C370" s="27"/>
      <x:c r="D370" s="31"/>
      <x:c r="E370" s="32"/>
      <x:c r="H370" s="27"/>
    </x:row>
    <x:row r="371">
      <x:c r="C371" s="27"/>
      <x:c r="D371" s="31"/>
      <x:c r="E371" s="32"/>
      <x:c r="H371" s="27"/>
    </x:row>
    <x:row r="372">
      <x:c r="C372" s="27"/>
      <x:c r="D372" s="31"/>
      <x:c r="E372" s="32"/>
      <x:c r="H372" s="27"/>
    </x:row>
    <x:row r="373">
      <x:c r="C373" s="27"/>
      <x:c r="D373" s="31"/>
      <x:c r="E373" s="32"/>
      <x:c r="H373" s="27"/>
    </x:row>
    <x:row r="374">
      <x:c r="C374" s="27"/>
      <x:c r="D374" s="31"/>
      <x:c r="E374" s="32"/>
      <x:c r="H374" s="27"/>
    </x:row>
    <x:row r="375">
      <x:c r="C375" s="27"/>
      <x:c r="D375" s="31"/>
      <x:c r="E375" s="32"/>
      <x:c r="H375" s="27"/>
    </x:row>
    <x:row r="376">
      <x:c r="C376" s="27"/>
      <x:c r="D376" s="31"/>
      <x:c r="E376" s="32"/>
      <x:c r="H376" s="27"/>
    </x:row>
    <x:row r="377">
      <x:c r="C377" s="27"/>
      <x:c r="D377" s="31"/>
      <x:c r="E377" s="32"/>
      <x:c r="H377" s="27"/>
    </x:row>
    <x:row r="378">
      <x:c r="C378" s="27"/>
      <x:c r="D378" s="31"/>
      <x:c r="E378" s="32"/>
      <x:c r="H378" s="27"/>
    </x:row>
    <x:row r="379">
      <x:c r="C379" s="27"/>
      <x:c r="D379" s="31"/>
      <x:c r="E379" s="32"/>
      <x:c r="H379" s="27"/>
    </x:row>
    <x:row r="380">
      <x:c r="C380" s="27"/>
      <x:c r="D380" s="31"/>
      <x:c r="E380" s="32"/>
      <x:c r="H380" s="27"/>
    </x:row>
    <x:row r="381">
      <x:c r="C381" s="27"/>
      <x:c r="D381" s="31"/>
      <x:c r="E381" s="32"/>
      <x:c r="H381" s="27"/>
    </x:row>
    <x:row r="382">
      <x:c r="C382" s="27"/>
      <x:c r="D382" s="31"/>
      <x:c r="E382" s="32"/>
      <x:c r="H382" s="27"/>
    </x:row>
    <x:row r="383">
      <x:c r="C383" s="27"/>
      <x:c r="D383" s="31"/>
      <x:c r="E383" s="32"/>
      <x:c r="H383" s="27"/>
    </x:row>
    <x:row r="384">
      <x:c r="C384" s="27"/>
      <x:c r="D384" s="31"/>
      <x:c r="E384" s="32"/>
      <x:c r="H384" s="27"/>
    </x:row>
    <x:row r="385">
      <x:c r="C385" s="27"/>
      <x:c r="D385" s="31"/>
      <x:c r="E385" s="32"/>
      <x:c r="H385" s="27"/>
    </x:row>
    <x:row r="386">
      <x:c r="C386" s="27"/>
      <x:c r="D386" s="31"/>
      <x:c r="E386" s="32"/>
      <x:c r="H386" s="27"/>
    </x:row>
    <x:row r="387">
      <x:c r="C387" s="27"/>
      <x:c r="D387" s="31"/>
      <x:c r="E387" s="32"/>
      <x:c r="H387" s="27"/>
    </x:row>
    <x:row r="388">
      <x:c r="C388" s="27"/>
      <x:c r="D388" s="31"/>
      <x:c r="E388" s="32"/>
      <x:c r="H388" s="27"/>
    </x:row>
    <x:row r="389">
      <x:c r="C389" s="27"/>
      <x:c r="D389" s="31"/>
      <x:c r="E389" s="32"/>
      <x:c r="H389" s="27"/>
    </x:row>
    <x:row r="390">
      <x:c r="C390" s="27"/>
      <x:c r="D390" s="31"/>
      <x:c r="E390" s="32"/>
      <x:c r="H390" s="27"/>
    </x:row>
    <x:row r="391">
      <x:c r="C391" s="27"/>
      <x:c r="D391" s="31"/>
      <x:c r="E391" s="32"/>
      <x:c r="H391" s="27"/>
    </x:row>
    <x:row r="392">
      <x:c r="C392" s="27"/>
      <x:c r="D392" s="31"/>
      <x:c r="E392" s="32"/>
      <x:c r="H392" s="27"/>
    </x:row>
    <x:row r="393">
      <x:c r="C393" s="27"/>
      <x:c r="D393" s="31"/>
      <x:c r="E393" s="32"/>
      <x:c r="H393" s="27"/>
    </x:row>
    <x:row r="394">
      <x:c r="C394" s="27"/>
      <x:c r="D394" s="31"/>
      <x:c r="E394" s="32"/>
      <x:c r="H394" s="27"/>
    </x:row>
    <x:row r="395">
      <x:c r="C395" s="27"/>
      <x:c r="D395" s="31"/>
      <x:c r="E395" s="32"/>
      <x:c r="H395" s="27"/>
    </x:row>
    <x:row r="396">
      <x:c r="C396" s="27"/>
      <x:c r="D396" s="31"/>
      <x:c r="E396" s="32"/>
      <x:c r="H396" s="27"/>
    </x:row>
    <x:row r="397">
      <x:c r="C397" s="27"/>
      <x:c r="D397" s="31"/>
      <x:c r="E397" s="32"/>
      <x:c r="H397" s="27"/>
    </x:row>
    <x:row r="398">
      <x:c r="C398" s="27"/>
      <x:c r="D398" s="31"/>
      <x:c r="E398" s="32"/>
      <x:c r="H398" s="27"/>
    </x:row>
    <x:row r="399">
      <x:c r="C399" s="27"/>
      <x:c r="D399" s="31"/>
      <x:c r="E399" s="32"/>
      <x:c r="H399" s="27"/>
    </x:row>
    <x:row r="400">
      <x:c r="C400" s="27"/>
      <x:c r="D400" s="31"/>
      <x:c r="E400" s="32"/>
      <x:c r="H400" s="27"/>
    </x:row>
    <x:row r="401">
      <x:c r="C401" s="27"/>
      <x:c r="D401" s="31"/>
      <x:c r="E401" s="32"/>
      <x:c r="H401" s="27"/>
    </x:row>
    <x:row r="402">
      <x:c r="C402" s="27"/>
      <x:c r="D402" s="31"/>
      <x:c r="E402" s="32"/>
      <x:c r="H402" s="27"/>
    </x:row>
    <x:row r="403">
      <x:c r="C403" s="27"/>
      <x:c r="D403" s="31"/>
      <x:c r="E403" s="32"/>
      <x:c r="H403" s="27"/>
    </x:row>
    <x:row r="404">
      <x:c r="C404" s="27"/>
      <x:c r="D404" s="31"/>
      <x:c r="E404" s="32"/>
      <x:c r="H404" s="27"/>
    </x:row>
    <x:row r="405">
      <x:c r="C405" s="27"/>
      <x:c r="D405" s="31"/>
      <x:c r="E405" s="32"/>
      <x:c r="H405" s="27"/>
    </x:row>
    <x:row r="406">
      <x:c r="C406" s="27"/>
      <x:c r="D406" s="31"/>
      <x:c r="E406" s="32"/>
      <x:c r="H406" s="27"/>
    </x:row>
    <x:row r="407">
      <x:c r="C407" s="27"/>
      <x:c r="D407" s="31"/>
      <x:c r="E407" s="32"/>
      <x:c r="H407" s="27"/>
    </x:row>
    <x:row r="408">
      <x:c r="C408" s="27"/>
      <x:c r="D408" s="31"/>
      <x:c r="E408" s="32"/>
      <x:c r="H408" s="27"/>
    </x:row>
    <x:row r="409">
      <x:c r="C409" s="27"/>
      <x:c r="D409" s="31"/>
      <x:c r="E409" s="32"/>
      <x:c r="H409" s="27"/>
    </x:row>
    <x:row r="410">
      <x:c r="C410" s="27"/>
      <x:c r="D410" s="31"/>
      <x:c r="E410" s="32"/>
      <x:c r="H410" s="27"/>
    </x:row>
    <x:row r="411">
      <x:c r="C411" s="27"/>
      <x:c r="D411" s="31"/>
      <x:c r="E411" s="32"/>
      <x:c r="H411" s="27"/>
    </x:row>
    <x:row r="412">
      <x:c r="C412" s="27"/>
      <x:c r="D412" s="31"/>
      <x:c r="E412" s="32"/>
      <x:c r="H412" s="27"/>
    </x:row>
    <x:row r="413">
      <x:c r="C413" s="27"/>
      <x:c r="D413" s="31"/>
      <x:c r="E413" s="32"/>
      <x:c r="H413" s="27"/>
    </x:row>
    <x:row r="414">
      <x:c r="C414" s="27"/>
      <x:c r="D414" s="31"/>
      <x:c r="E414" s="32"/>
      <x:c r="H414" s="27"/>
    </x:row>
    <x:row r="415">
      <x:c r="C415" s="27"/>
      <x:c r="D415" s="31"/>
      <x:c r="E415" s="32"/>
      <x:c r="H415" s="27"/>
    </x:row>
    <x:row r="416">
      <x:c r="C416" s="27"/>
      <x:c r="D416" s="31"/>
      <x:c r="E416" s="32"/>
      <x:c r="H416" s="27"/>
    </x:row>
    <x:row r="417">
      <x:c r="C417" s="27"/>
      <x:c r="D417" s="31"/>
      <x:c r="E417" s="32"/>
      <x:c r="H417" s="27"/>
    </x:row>
    <x:row r="418">
      <x:c r="C418" s="27"/>
      <x:c r="D418" s="31"/>
      <x:c r="E418" s="32"/>
      <x:c r="H418" s="27"/>
    </x:row>
    <x:row r="419">
      <x:c r="C419" s="27"/>
      <x:c r="D419" s="31"/>
      <x:c r="E419" s="32"/>
      <x:c r="H419" s="27"/>
    </x:row>
    <x:row r="420">
      <x:c r="C420" s="27"/>
      <x:c r="D420" s="31"/>
      <x:c r="E420" s="32"/>
      <x:c r="H420" s="27"/>
    </x:row>
    <x:row r="421">
      <x:c r="C421" s="27"/>
      <x:c r="D421" s="31"/>
      <x:c r="E421" s="32"/>
      <x:c r="H421" s="27"/>
    </x:row>
    <x:row r="422">
      <x:c r="C422" s="27"/>
      <x:c r="D422" s="31"/>
      <x:c r="E422" s="32"/>
      <x:c r="H422" s="27"/>
    </x:row>
    <x:row r="423">
      <x:c r="C423" s="27"/>
      <x:c r="D423" s="31"/>
      <x:c r="E423" s="32"/>
      <x:c r="H423" s="27"/>
    </x:row>
    <x:row r="424">
      <x:c r="C424" s="27"/>
      <x:c r="D424" s="31"/>
      <x:c r="E424" s="32"/>
      <x:c r="H424" s="27"/>
    </x:row>
    <x:row r="425">
      <x:c r="C425" s="27"/>
      <x:c r="D425" s="31"/>
      <x:c r="E425" s="32"/>
      <x:c r="H425" s="27"/>
    </x:row>
    <x:row r="426">
      <x:c r="C426" s="27"/>
      <x:c r="D426" s="31"/>
      <x:c r="E426" s="32"/>
      <x:c r="H426" s="27"/>
    </x:row>
    <x:row r="427">
      <x:c r="C427" s="27"/>
      <x:c r="D427" s="31"/>
      <x:c r="E427" s="32"/>
      <x:c r="H427" s="27"/>
    </x:row>
    <x:row r="428">
      <x:c r="C428" s="27"/>
      <x:c r="D428" s="31"/>
      <x:c r="E428" s="32"/>
      <x:c r="H428" s="27"/>
    </x:row>
    <x:row r="429">
      <x:c r="C429" s="27"/>
      <x:c r="D429" s="31"/>
      <x:c r="E429" s="32"/>
      <x:c r="H429" s="27"/>
    </x:row>
    <x:row r="430">
      <x:c r="C430" s="27"/>
      <x:c r="D430" s="31"/>
      <x:c r="E430" s="32"/>
      <x:c r="H430" s="27"/>
    </x:row>
    <x:row r="431">
      <x:c r="C431" s="27"/>
      <x:c r="D431" s="31"/>
      <x:c r="E431" s="32"/>
      <x:c r="H431" s="27"/>
    </x:row>
    <x:row r="432">
      <x:c r="C432" s="27"/>
      <x:c r="D432" s="31"/>
      <x:c r="E432" s="32"/>
      <x:c r="H432" s="27"/>
    </x:row>
    <x:row r="433">
      <x:c r="C433" s="27"/>
      <x:c r="D433" s="31"/>
      <x:c r="E433" s="32"/>
      <x:c r="H433" s="27"/>
    </x:row>
    <x:row r="434">
      <x:c r="C434" s="27"/>
      <x:c r="D434" s="31"/>
      <x:c r="E434" s="32"/>
      <x:c r="H434" s="27"/>
    </x:row>
    <x:row r="435">
      <x:c r="C435" s="27"/>
      <x:c r="D435" s="31"/>
      <x:c r="E435" s="32"/>
      <x:c r="H435" s="27"/>
    </x:row>
    <x:row r="436">
      <x:c r="C436" s="27"/>
      <x:c r="D436" s="31"/>
      <x:c r="E436" s="32"/>
      <x:c r="H436" s="27"/>
    </x:row>
    <x:row r="437">
      <x:c r="C437" s="27"/>
      <x:c r="D437" s="31"/>
      <x:c r="E437" s="32"/>
      <x:c r="H437" s="27"/>
    </x:row>
    <x:row r="438">
      <x:c r="C438" s="27"/>
      <x:c r="D438" s="31"/>
      <x:c r="E438" s="32"/>
      <x:c r="H438" s="27"/>
    </x:row>
    <x:row r="439">
      <x:c r="C439" s="27"/>
      <x:c r="D439" s="31"/>
      <x:c r="E439" s="32"/>
      <x:c r="H439" s="27"/>
    </x:row>
    <x:row r="440">
      <x:c r="C440" s="27"/>
      <x:c r="D440" s="31"/>
      <x:c r="E440" s="32"/>
      <x:c r="H440" s="27"/>
    </x:row>
    <x:row r="441">
      <x:c r="C441" s="27"/>
      <x:c r="D441" s="31"/>
      <x:c r="E441" s="32"/>
      <x:c r="H441" s="27"/>
    </x:row>
    <x:row r="442">
      <x:c r="C442" s="27"/>
      <x:c r="D442" s="31"/>
      <x:c r="E442" s="32"/>
      <x:c r="H442" s="27"/>
    </x:row>
    <x:row r="443">
      <x:c r="C443" s="27"/>
      <x:c r="D443" s="31"/>
      <x:c r="E443" s="32"/>
      <x:c r="H443" s="27"/>
    </x:row>
    <x:row r="444">
      <x:c r="C444" s="27"/>
      <x:c r="D444" s="31"/>
      <x:c r="E444" s="32"/>
      <x:c r="H444" s="27"/>
    </x:row>
    <x:row r="445">
      <x:c r="C445" s="27"/>
      <x:c r="D445" s="31"/>
      <x:c r="E445" s="32"/>
      <x:c r="H445" s="27"/>
    </x:row>
    <x:row r="446">
      <x:c r="C446" s="27"/>
      <x:c r="D446" s="31"/>
      <x:c r="E446" s="32"/>
      <x:c r="H446" s="27"/>
    </x:row>
    <x:row r="447">
      <x:c r="C447" s="27"/>
      <x:c r="D447" s="31"/>
      <x:c r="E447" s="32"/>
      <x:c r="H447" s="27"/>
    </x:row>
    <x:row r="448">
      <x:c r="C448" s="27"/>
      <x:c r="D448" s="31"/>
      <x:c r="E448" s="32"/>
      <x:c r="H448" s="27"/>
    </x:row>
    <x:row r="449">
      <x:c r="C449" s="27"/>
      <x:c r="D449" s="31"/>
      <x:c r="E449" s="32"/>
      <x:c r="H449" s="27"/>
    </x:row>
    <x:row r="450">
      <x:c r="C450" s="27"/>
      <x:c r="D450" s="31"/>
      <x:c r="E450" s="32"/>
      <x:c r="H450" s="27"/>
    </x:row>
    <x:row r="451">
      <x:c r="C451" s="27"/>
      <x:c r="D451" s="31"/>
      <x:c r="E451" s="32"/>
      <x:c r="H451" s="27"/>
    </x:row>
    <x:row r="452">
      <x:c r="C452" s="27"/>
      <x:c r="D452" s="31"/>
      <x:c r="E452" s="32"/>
      <x:c r="H452" s="27"/>
    </x:row>
    <x:row r="453">
      <x:c r="C453" s="27"/>
      <x:c r="D453" s="31"/>
      <x:c r="E453" s="32"/>
      <x:c r="H453" s="27"/>
    </x:row>
    <x:row r="454">
      <x:c r="C454" s="27"/>
      <x:c r="D454" s="31"/>
      <x:c r="E454" s="32"/>
      <x:c r="H454" s="27"/>
    </x:row>
    <x:row r="455">
      <x:c r="C455" s="27"/>
      <x:c r="D455" s="31"/>
      <x:c r="E455" s="32"/>
      <x:c r="H455" s="27"/>
    </x:row>
    <x:row r="456">
      <x:c r="C456" s="27"/>
      <x:c r="D456" s="31"/>
      <x:c r="E456" s="32"/>
      <x:c r="H456" s="27"/>
    </x:row>
    <x:row r="457">
      <x:c r="C457" s="27"/>
      <x:c r="D457" s="31"/>
      <x:c r="E457" s="32"/>
      <x:c r="H457" s="27"/>
    </x:row>
    <x:row r="458">
      <x:c r="C458" s="27"/>
      <x:c r="D458" s="31"/>
      <x:c r="E458" s="32"/>
      <x:c r="H458" s="27"/>
    </x:row>
    <x:row r="459">
      <x:c r="C459" s="27"/>
      <x:c r="D459" s="31"/>
      <x:c r="E459" s="32"/>
      <x:c r="H459" s="27"/>
    </x:row>
    <x:row r="460">
      <x:c r="C460" s="27"/>
      <x:c r="D460" s="31"/>
      <x:c r="E460" s="32"/>
      <x:c r="H460" s="27"/>
    </x:row>
    <x:row r="461">
      <x:c r="C461" s="27"/>
      <x:c r="D461" s="31"/>
      <x:c r="E461" s="32"/>
      <x:c r="H461" s="27"/>
    </x:row>
    <x:row r="462">
      <x:c r="C462" s="27"/>
      <x:c r="D462" s="31"/>
      <x:c r="E462" s="32"/>
      <x:c r="H462" s="27"/>
    </x:row>
    <x:row r="463">
      <x:c r="C463" s="27"/>
      <x:c r="D463" s="31"/>
      <x:c r="E463" s="32"/>
      <x:c r="H463" s="27"/>
    </x:row>
    <x:row r="464">
      <x:c r="C464" s="27"/>
      <x:c r="D464" s="31"/>
      <x:c r="E464" s="32"/>
      <x:c r="H464" s="27"/>
    </x:row>
    <x:row r="465">
      <x:c r="C465" s="27"/>
      <x:c r="D465" s="31"/>
      <x:c r="E465" s="32"/>
      <x:c r="H465" s="27"/>
    </x:row>
    <x:row r="466">
      <x:c r="C466" s="27"/>
      <x:c r="D466" s="31"/>
      <x:c r="E466" s="32"/>
      <x:c r="H466" s="27"/>
    </x:row>
    <x:row r="467">
      <x:c r="C467" s="27"/>
      <x:c r="D467" s="31"/>
      <x:c r="E467" s="32"/>
      <x:c r="H467" s="27"/>
    </x:row>
    <x:row r="468">
      <x:c r="C468" s="27"/>
      <x:c r="D468" s="31"/>
      <x:c r="E468" s="32"/>
      <x:c r="H468" s="27"/>
    </x:row>
    <x:row r="469">
      <x:c r="C469" s="27"/>
      <x:c r="D469" s="31"/>
      <x:c r="E469" s="32"/>
      <x:c r="H469" s="27"/>
    </x:row>
    <x:row r="470">
      <x:c r="C470" s="27"/>
      <x:c r="D470" s="31"/>
      <x:c r="E470" s="32"/>
      <x:c r="H470" s="27"/>
    </x:row>
    <x:row r="471">
      <x:c r="C471" s="27"/>
      <x:c r="D471" s="31"/>
      <x:c r="E471" s="32"/>
      <x:c r="H471" s="27"/>
    </x:row>
    <x:row r="472">
      <x:c r="C472" s="27"/>
      <x:c r="D472" s="31"/>
      <x:c r="E472" s="32"/>
      <x:c r="H472" s="27"/>
    </x:row>
    <x:row r="473">
      <x:c r="C473" s="27"/>
      <x:c r="D473" s="31"/>
      <x:c r="E473" s="32"/>
      <x:c r="H473" s="27"/>
    </x:row>
    <x:row r="474">
      <x:c r="C474" s="27"/>
      <x:c r="D474" s="31"/>
      <x:c r="E474" s="32"/>
      <x:c r="H474" s="27"/>
    </x:row>
    <x:row r="475">
      <x:c r="C475" s="27"/>
      <x:c r="D475" s="31"/>
      <x:c r="E475" s="32"/>
      <x:c r="H475" s="27"/>
    </x:row>
    <x:row r="476">
      <x:c r="C476" s="27"/>
      <x:c r="D476" s="31"/>
      <x:c r="E476" s="32"/>
      <x:c r="H476" s="27"/>
    </x:row>
    <x:row r="477">
      <x:c r="C477" s="27"/>
      <x:c r="D477" s="31"/>
      <x:c r="E477" s="32"/>
      <x:c r="H477" s="27"/>
    </x:row>
    <x:row r="478">
      <x:c r="C478" s="27"/>
      <x:c r="D478" s="31"/>
      <x:c r="E478" s="32"/>
      <x:c r="H478" s="27"/>
    </x:row>
    <x:row r="479">
      <x:c r="C479" s="27"/>
      <x:c r="D479" s="31"/>
      <x:c r="E479" s="32"/>
      <x:c r="H479" s="27"/>
    </x:row>
    <x:row r="480">
      <x:c r="C480" s="27"/>
      <x:c r="D480" s="31"/>
      <x:c r="E480" s="32"/>
      <x:c r="H480" s="27"/>
    </x:row>
    <x:row r="481">
      <x:c r="C481" s="27"/>
      <x:c r="D481" s="31"/>
      <x:c r="E481" s="32"/>
      <x:c r="H481" s="27"/>
    </x:row>
    <x:row r="482">
      <x:c r="C482" s="27"/>
      <x:c r="D482" s="31"/>
      <x:c r="E482" s="32"/>
      <x:c r="H482" s="27"/>
    </x:row>
    <x:row r="483">
      <x:c r="C483" s="27"/>
      <x:c r="D483" s="31"/>
      <x:c r="E483" s="32"/>
      <x:c r="H483" s="27"/>
    </x:row>
    <x:row r="484">
      <x:c r="C484" s="27"/>
      <x:c r="D484" s="31"/>
      <x:c r="E484" s="32"/>
      <x:c r="H484" s="27"/>
    </x:row>
    <x:row r="485">
      <x:c r="C485" s="27"/>
      <x:c r="D485" s="31"/>
      <x:c r="E485" s="32"/>
      <x:c r="H485" s="27"/>
    </x:row>
    <x:row r="486">
      <x:c r="C486" s="27"/>
      <x:c r="D486" s="31"/>
      <x:c r="E486" s="32"/>
      <x:c r="H486" s="27"/>
    </x:row>
    <x:row r="487">
      <x:c r="C487" s="27"/>
      <x:c r="D487" s="31"/>
      <x:c r="E487" s="32"/>
      <x:c r="H487" s="27"/>
    </x:row>
    <x:row r="488">
      <x:c r="C488" s="27"/>
      <x:c r="D488" s="31"/>
      <x:c r="E488" s="32"/>
      <x:c r="H488" s="27"/>
    </x:row>
    <x:row r="489">
      <x:c r="C489" s="27"/>
      <x:c r="D489" s="31"/>
      <x:c r="E489" s="32"/>
      <x:c r="H489" s="27"/>
    </x:row>
    <x:row r="490">
      <x:c r="C490" s="27"/>
      <x:c r="D490" s="31"/>
      <x:c r="E490" s="32"/>
      <x:c r="H490" s="27"/>
    </x:row>
    <x:row r="491">
      <x:c r="C491" s="27"/>
      <x:c r="D491" s="31"/>
      <x:c r="E491" s="32"/>
      <x:c r="H491" s="27"/>
    </x:row>
    <x:row r="492">
      <x:c r="C492" s="27"/>
      <x:c r="D492" s="31"/>
      <x:c r="E492" s="32"/>
      <x:c r="H492" s="27"/>
    </x:row>
    <x:row r="493">
      <x:c r="C493" s="27"/>
      <x:c r="D493" s="31"/>
      <x:c r="E493" s="32"/>
      <x:c r="H493" s="27"/>
    </x:row>
    <x:row r="494">
      <x:c r="C494" s="27"/>
      <x:c r="D494" s="31"/>
      <x:c r="E494" s="32"/>
      <x:c r="H494" s="27"/>
    </x:row>
    <x:row r="495">
      <x:c r="C495" s="27"/>
      <x:c r="D495" s="31"/>
      <x:c r="E495" s="32"/>
      <x:c r="H495" s="27"/>
    </x:row>
    <x:row r="496">
      <x:c r="C496" s="27"/>
      <x:c r="D496" s="31"/>
      <x:c r="E496" s="32"/>
      <x:c r="H496" s="27"/>
    </x:row>
    <x:row r="497">
      <x:c r="C497" s="27"/>
      <x:c r="D497" s="31"/>
      <x:c r="E497" s="32"/>
      <x:c r="H497" s="27"/>
    </x:row>
    <x:row r="498">
      <x:c r="C498" s="27"/>
      <x:c r="D498" s="31"/>
      <x:c r="E498" s="32"/>
      <x:c r="H498" s="27"/>
    </x:row>
    <x:row r="499">
      <x:c r="C499" s="27"/>
      <x:c r="D499" s="31"/>
      <x:c r="E499" s="32"/>
      <x:c r="H499" s="27"/>
    </x:row>
    <x:row r="500">
      <x:c r="C500" s="27"/>
      <x:c r="D500" s="31"/>
      <x:c r="E500" s="32"/>
      <x:c r="H500" s="27"/>
    </x:row>
    <x:row r="501">
      <x:c r="C501" s="27"/>
      <x:c r="D501" s="31"/>
      <x:c r="E501" s="32"/>
      <x:c r="H501" s="27"/>
    </x:row>
    <x:row r="502">
      <x:c r="C502" s="27"/>
      <x:c r="D502" s="31"/>
      <x:c r="E502" s="32"/>
      <x:c r="H502" s="27"/>
    </x:row>
    <x:row r="503">
      <x:c r="C503" s="27"/>
      <x:c r="D503" s="31"/>
      <x:c r="E503" s="32"/>
      <x:c r="H503" s="27"/>
    </x:row>
    <x:row r="504">
      <x:c r="C504" s="27"/>
      <x:c r="D504" s="31"/>
      <x:c r="E504" s="32"/>
      <x:c r="H504" s="27"/>
    </x:row>
    <x:row r="505">
      <x:c r="C505" s="27"/>
      <x:c r="D505" s="31"/>
      <x:c r="E505" s="32"/>
      <x:c r="H505" s="27"/>
    </x:row>
    <x:row r="506">
      <x:c r="C506" s="27"/>
      <x:c r="D506" s="31"/>
      <x:c r="E506" s="32"/>
      <x:c r="H506" s="27"/>
    </x:row>
    <x:row r="507">
      <x:c r="C507" s="27"/>
      <x:c r="D507" s="31"/>
      <x:c r="E507" s="32"/>
      <x:c r="H507" s="27"/>
    </x:row>
    <x:row r="508">
      <x:c r="C508" s="27"/>
      <x:c r="D508" s="31"/>
      <x:c r="E508" s="32"/>
      <x:c r="H508" s="27"/>
    </x:row>
    <x:row r="509">
      <x:c r="C509" s="27"/>
      <x:c r="D509" s="31"/>
      <x:c r="E509" s="32"/>
      <x:c r="H509" s="27"/>
    </x:row>
    <x:row r="510">
      <x:c r="C510" s="27"/>
      <x:c r="D510" s="31"/>
      <x:c r="E510" s="32"/>
      <x:c r="H510" s="27"/>
    </x:row>
    <x:row r="511">
      <x:c r="C511" s="27"/>
      <x:c r="D511" s="31"/>
      <x:c r="E511" s="32"/>
      <x:c r="H511" s="27"/>
    </x:row>
    <x:row r="512">
      <x:c r="C512" s="27"/>
      <x:c r="D512" s="31"/>
      <x:c r="E512" s="32"/>
      <x:c r="H512" s="27"/>
    </x:row>
    <x:row r="513">
      <x:c r="C513" s="27"/>
      <x:c r="D513" s="31"/>
      <x:c r="E513" s="32"/>
      <x:c r="H513" s="27"/>
    </x:row>
    <x:row r="514">
      <x:c r="C514" s="27"/>
      <x:c r="D514" s="31"/>
      <x:c r="E514" s="32"/>
      <x:c r="H514" s="27"/>
    </x:row>
    <x:row r="515">
      <x:c r="C515" s="27"/>
      <x:c r="D515" s="31"/>
      <x:c r="E515" s="32"/>
      <x:c r="H515" s="27"/>
    </x:row>
    <x:row r="516">
      <x:c r="C516" s="27"/>
      <x:c r="D516" s="31"/>
      <x:c r="E516" s="32"/>
      <x:c r="H516" s="27"/>
    </x:row>
    <x:row r="517">
      <x:c r="C517" s="27"/>
      <x:c r="D517" s="31"/>
      <x:c r="E517" s="32"/>
      <x:c r="H517" s="27"/>
    </x:row>
    <x:row r="518">
      <x:c r="C518" s="27"/>
      <x:c r="D518" s="31"/>
      <x:c r="E518" s="32"/>
      <x:c r="H518" s="27"/>
    </x:row>
    <x:row r="519">
      <x:c r="C519" s="27"/>
      <x:c r="D519" s="31"/>
      <x:c r="E519" s="32"/>
      <x:c r="H519" s="27"/>
    </x:row>
    <x:row r="520">
      <x:c r="C520" s="27"/>
      <x:c r="D520" s="31"/>
      <x:c r="E520" s="32"/>
      <x:c r="H520" s="27"/>
    </x:row>
    <x:row r="521">
      <x:c r="C521" s="27"/>
      <x:c r="D521" s="31"/>
      <x:c r="E521" s="32"/>
      <x:c r="H521" s="27"/>
    </x:row>
    <x:row r="522">
      <x:c r="C522" s="27"/>
      <x:c r="D522" s="31"/>
      <x:c r="E522" s="32"/>
      <x:c r="H522" s="27"/>
    </x:row>
    <x:row r="523">
      <x:c r="C523" s="27"/>
      <x:c r="D523" s="31"/>
      <x:c r="E523" s="32"/>
      <x:c r="H523" s="27"/>
    </x:row>
    <x:row r="524">
      <x:c r="C524" s="27"/>
      <x:c r="D524" s="31"/>
      <x:c r="E524" s="32"/>
      <x:c r="H524" s="27"/>
    </x:row>
    <x:row r="525">
      <x:c r="C525" s="27"/>
      <x:c r="D525" s="31"/>
      <x:c r="E525" s="32"/>
      <x:c r="H525" s="27"/>
    </x:row>
    <x:row r="526">
      <x:c r="C526" s="27"/>
      <x:c r="D526" s="31"/>
      <x:c r="E526" s="32"/>
      <x:c r="H526" s="27"/>
    </x:row>
    <x:row r="527">
      <x:c r="C527" s="27"/>
      <x:c r="D527" s="31"/>
      <x:c r="E527" s="32"/>
      <x:c r="H527" s="27"/>
    </x:row>
    <x:row r="528">
      <x:c r="C528" s="27"/>
      <x:c r="D528" s="31"/>
      <x:c r="E528" s="32"/>
      <x:c r="H528" s="27"/>
    </x:row>
    <x:row r="529">
      <x:c r="C529" s="27"/>
      <x:c r="D529" s="31"/>
      <x:c r="E529" s="32"/>
      <x:c r="H529" s="27"/>
    </x:row>
    <x:row r="530">
      <x:c r="C530" s="27"/>
      <x:c r="D530" s="31"/>
      <x:c r="E530" s="32"/>
      <x:c r="H530" s="27"/>
    </x:row>
    <x:row r="531">
      <x:c r="C531" s="27"/>
      <x:c r="D531" s="31"/>
      <x:c r="E531" s="32"/>
      <x:c r="H531" s="27"/>
    </x:row>
    <x:row r="532">
      <x:c r="C532" s="27"/>
      <x:c r="D532" s="31"/>
      <x:c r="E532" s="32"/>
      <x:c r="H532" s="27"/>
    </x:row>
    <x:row r="533">
      <x:c r="C533" s="27"/>
      <x:c r="D533" s="31"/>
      <x:c r="E533" s="32"/>
      <x:c r="H533" s="27"/>
    </x:row>
    <x:row r="534">
      <x:c r="C534" s="27"/>
      <x:c r="D534" s="31"/>
      <x:c r="E534" s="32"/>
      <x:c r="H534" s="27"/>
    </x:row>
    <x:row r="535">
      <x:c r="C535" s="27"/>
      <x:c r="D535" s="31"/>
      <x:c r="E535" s="32"/>
      <x:c r="H535" s="27"/>
    </x:row>
    <x:row r="536">
      <x:c r="C536" s="27"/>
      <x:c r="D536" s="31"/>
      <x:c r="E536" s="32"/>
      <x:c r="H536" s="27"/>
    </x:row>
    <x:row r="537">
      <x:c r="C537" s="27"/>
      <x:c r="D537" s="31"/>
      <x:c r="E537" s="32"/>
      <x:c r="H537" s="27"/>
    </x:row>
    <x:row r="538">
      <x:c r="C538" s="27"/>
      <x:c r="D538" s="31"/>
      <x:c r="E538" s="32"/>
      <x:c r="H538" s="27"/>
    </x:row>
    <x:row r="539">
      <x:c r="C539" s="27"/>
      <x:c r="D539" s="31"/>
      <x:c r="E539" s="32"/>
      <x:c r="H539" s="27"/>
    </x:row>
    <x:row r="540">
      <x:c r="C540" s="27"/>
      <x:c r="D540" s="31"/>
      <x:c r="E540" s="32"/>
      <x:c r="H540" s="27"/>
    </x:row>
    <x:row r="541">
      <x:c r="C541" s="27"/>
      <x:c r="D541" s="31"/>
      <x:c r="E541" s="32"/>
      <x:c r="H541" s="27"/>
    </x:row>
    <x:row r="542">
      <x:c r="C542" s="27"/>
      <x:c r="D542" s="31"/>
      <x:c r="E542" s="32"/>
      <x:c r="H542" s="27"/>
    </x:row>
    <x:row r="543">
      <x:c r="C543" s="27"/>
      <x:c r="D543" s="31"/>
      <x:c r="E543" s="32"/>
      <x:c r="H543" s="27"/>
    </x:row>
    <x:row r="544">
      <x:c r="C544" s="27"/>
      <x:c r="D544" s="31"/>
      <x:c r="E544" s="32"/>
      <x:c r="H544" s="27"/>
    </x:row>
    <x:row r="545">
      <x:c r="C545" s="27"/>
      <x:c r="D545" s="31"/>
      <x:c r="E545" s="32"/>
      <x:c r="H545" s="27"/>
    </x:row>
    <x:row r="546">
      <x:c r="C546" s="27"/>
      <x:c r="D546" s="31"/>
      <x:c r="E546" s="32"/>
      <x:c r="H546" s="27"/>
    </x:row>
    <x:row r="547">
      <x:c r="C547" s="27"/>
      <x:c r="D547" s="31"/>
      <x:c r="E547" s="32"/>
      <x:c r="H547" s="27"/>
    </x:row>
    <x:row r="548">
      <x:c r="C548" s="27"/>
      <x:c r="D548" s="31"/>
      <x:c r="E548" s="32"/>
      <x:c r="H548" s="27"/>
    </x:row>
    <x:row r="549">
      <x:c r="C549" s="27"/>
      <x:c r="D549" s="31"/>
      <x:c r="E549" s="32"/>
      <x:c r="H549" s="27"/>
    </x:row>
    <x:row r="550">
      <x:c r="C550" s="27"/>
      <x:c r="D550" s="31"/>
      <x:c r="E550" s="32"/>
      <x:c r="H550" s="27"/>
    </x:row>
    <x:row r="551">
      <x:c r="C551" s="27"/>
      <x:c r="D551" s="31"/>
      <x:c r="E551" s="32"/>
      <x:c r="H551" s="27"/>
    </x:row>
    <x:row r="552">
      <x:c r="C552" s="27"/>
      <x:c r="D552" s="31"/>
      <x:c r="E552" s="32"/>
      <x:c r="H552" s="27"/>
    </x:row>
    <x:row r="553">
      <x:c r="C553" s="27"/>
      <x:c r="D553" s="31"/>
      <x:c r="E553" s="32"/>
      <x:c r="H553" s="27"/>
    </x:row>
    <x:row r="554">
      <x:c r="C554" s="27"/>
      <x:c r="D554" s="31"/>
      <x:c r="E554" s="32"/>
      <x:c r="H554" s="27"/>
    </x:row>
    <x:row r="555">
      <x:c r="C555" s="27"/>
      <x:c r="D555" s="31"/>
      <x:c r="E555" s="32"/>
      <x:c r="H555" s="27"/>
    </x:row>
    <x:row r="556">
      <x:c r="C556" s="27"/>
      <x:c r="D556" s="31"/>
      <x:c r="E556" s="32"/>
      <x:c r="H556" s="27"/>
    </x:row>
    <x:row r="557">
      <x:c r="C557" s="27"/>
      <x:c r="D557" s="31"/>
      <x:c r="E557" s="32"/>
      <x:c r="H557" s="27"/>
    </x:row>
    <x:row r="558">
      <x:c r="C558" s="27"/>
      <x:c r="D558" s="31"/>
      <x:c r="E558" s="32"/>
      <x:c r="H558" s="27"/>
    </x:row>
    <x:row r="559">
      <x:c r="C559" s="27"/>
      <x:c r="D559" s="31"/>
      <x:c r="E559" s="32"/>
      <x:c r="H559" s="27"/>
    </x:row>
    <x:row r="560">
      <x:c r="C560" s="27"/>
      <x:c r="D560" s="31"/>
      <x:c r="E560" s="32"/>
      <x:c r="H560" s="27"/>
    </x:row>
    <x:row r="561">
      <x:c r="C561" s="27"/>
      <x:c r="D561" s="31"/>
      <x:c r="E561" s="32"/>
      <x:c r="H561" s="27"/>
    </x:row>
    <x:row r="562">
      <x:c r="C562" s="27"/>
      <x:c r="D562" s="31"/>
      <x:c r="E562" s="32"/>
      <x:c r="H562" s="27"/>
    </x:row>
    <x:row r="563">
      <x:c r="C563" s="27"/>
      <x:c r="D563" s="31"/>
      <x:c r="E563" s="32"/>
      <x:c r="H563" s="27"/>
    </x:row>
    <x:row r="564">
      <x:c r="C564" s="27"/>
      <x:c r="D564" s="31"/>
      <x:c r="E564" s="32"/>
      <x:c r="H564" s="27"/>
    </x:row>
    <x:row r="565">
      <x:c r="C565" s="27"/>
      <x:c r="D565" s="31"/>
      <x:c r="E565" s="32"/>
      <x:c r="H565" s="27"/>
    </x:row>
    <x:row r="566">
      <x:c r="C566" s="27"/>
      <x:c r="D566" s="31"/>
      <x:c r="E566" s="32"/>
      <x:c r="H566" s="27"/>
    </x:row>
    <x:row r="567">
      <x:c r="C567" s="27"/>
      <x:c r="D567" s="31"/>
      <x:c r="E567" s="32"/>
      <x:c r="H567" s="27"/>
    </x:row>
    <x:row r="568">
      <x:c r="C568" s="27"/>
      <x:c r="D568" s="31"/>
      <x:c r="E568" s="32"/>
      <x:c r="H568" s="27"/>
    </x:row>
    <x:row r="569">
      <x:c r="C569" s="27"/>
      <x:c r="D569" s="31"/>
      <x:c r="E569" s="32"/>
      <x:c r="H569" s="27"/>
    </x:row>
    <x:row r="570">
      <x:c r="C570" s="27"/>
      <x:c r="D570" s="31"/>
      <x:c r="E570" s="32"/>
      <x:c r="H570" s="27"/>
    </x:row>
    <x:row r="571">
      <x:c r="C571" s="27"/>
      <x:c r="D571" s="31"/>
      <x:c r="E571" s="32"/>
      <x:c r="H571" s="27"/>
    </x:row>
    <x:row r="572">
      <x:c r="C572" s="27"/>
      <x:c r="D572" s="31"/>
      <x:c r="E572" s="32"/>
      <x:c r="H572" s="27"/>
    </x:row>
    <x:row r="573">
      <x:c r="C573" s="27"/>
      <x:c r="D573" s="31"/>
      <x:c r="E573" s="32"/>
      <x:c r="H573" s="27"/>
    </x:row>
    <x:row r="574">
      <x:c r="C574" s="27"/>
      <x:c r="D574" s="31"/>
      <x:c r="E574" s="32"/>
      <x:c r="H574" s="27"/>
    </x:row>
    <x:row r="575">
      <x:c r="C575" s="27"/>
      <x:c r="D575" s="31"/>
      <x:c r="E575" s="32"/>
      <x:c r="H575" s="27"/>
    </x:row>
    <x:row r="576">
      <x:c r="C576" s="27"/>
      <x:c r="D576" s="31"/>
      <x:c r="E576" s="32"/>
      <x:c r="H576" s="27"/>
    </x:row>
    <x:row r="577">
      <x:c r="C577" s="27"/>
      <x:c r="D577" s="31"/>
      <x:c r="E577" s="32"/>
      <x:c r="H577" s="27"/>
    </x:row>
    <x:row r="578">
      <x:c r="C578" s="27"/>
      <x:c r="D578" s="31"/>
      <x:c r="E578" s="32"/>
      <x:c r="H578" s="27"/>
    </x:row>
    <x:row r="579">
      <x:c r="C579" s="27"/>
      <x:c r="D579" s="31"/>
      <x:c r="E579" s="32"/>
      <x:c r="H579" s="27"/>
    </x:row>
    <x:row r="580">
      <x:c r="C580" s="27"/>
      <x:c r="D580" s="31"/>
      <x:c r="E580" s="32"/>
      <x:c r="H580" s="27"/>
    </x:row>
    <x:row r="581">
      <x:c r="C581" s="27"/>
      <x:c r="D581" s="31"/>
      <x:c r="E581" s="32"/>
      <x:c r="H581" s="27"/>
    </x:row>
    <x:row r="582">
      <x:c r="C582" s="27"/>
      <x:c r="D582" s="31"/>
      <x:c r="E582" s="32"/>
      <x:c r="H582" s="27"/>
    </x:row>
    <x:row r="583">
      <x:c r="C583" s="27"/>
      <x:c r="D583" s="31"/>
      <x:c r="E583" s="32"/>
      <x:c r="H583" s="27"/>
    </x:row>
    <x:row r="584">
      <x:c r="C584" s="27"/>
      <x:c r="D584" s="31"/>
      <x:c r="E584" s="32"/>
      <x:c r="H584" s="27"/>
    </x:row>
    <x:row r="585">
      <x:c r="C585" s="27"/>
      <x:c r="D585" s="31"/>
      <x:c r="E585" s="32"/>
      <x:c r="H585" s="27"/>
    </x:row>
    <x:row r="586">
      <x:c r="C586" s="27"/>
      <x:c r="D586" s="31"/>
      <x:c r="E586" s="32"/>
      <x:c r="H586" s="27"/>
    </x:row>
    <x:row r="587">
      <x:c r="C587" s="27"/>
      <x:c r="D587" s="31"/>
      <x:c r="E587" s="32"/>
      <x:c r="H587" s="27"/>
    </x:row>
    <x:row r="588">
      <x:c r="C588" s="27"/>
      <x:c r="D588" s="31"/>
      <x:c r="E588" s="32"/>
      <x:c r="H588" s="27"/>
    </x:row>
    <x:row r="589">
      <x:c r="C589" s="27"/>
      <x:c r="D589" s="31"/>
      <x:c r="E589" s="32"/>
      <x:c r="H589" s="27"/>
    </x:row>
    <x:row r="590">
      <x:c r="C590" s="27"/>
      <x:c r="D590" s="31"/>
      <x:c r="E590" s="32"/>
      <x:c r="H590" s="27"/>
    </x:row>
    <x:row r="591">
      <x:c r="C591" s="27"/>
      <x:c r="D591" s="31"/>
      <x:c r="E591" s="32"/>
      <x:c r="H591" s="27"/>
    </x:row>
    <x:row r="592">
      <x:c r="C592" s="27"/>
      <x:c r="D592" s="31"/>
      <x:c r="E592" s="32"/>
      <x:c r="H592" s="27"/>
    </x:row>
    <x:row r="593">
      <x:c r="C593" s="27"/>
      <x:c r="D593" s="31"/>
      <x:c r="E593" s="32"/>
      <x:c r="H593" s="27"/>
    </x:row>
    <x:row r="594">
      <x:c r="C594" s="27"/>
      <x:c r="D594" s="31"/>
      <x:c r="E594" s="32"/>
      <x:c r="H594" s="27"/>
    </x:row>
    <x:row r="595">
      <x:c r="C595" s="27"/>
      <x:c r="D595" s="31"/>
      <x:c r="E595" s="32"/>
      <x:c r="H595" s="27"/>
    </x:row>
    <x:row r="596">
      <x:c r="C596" s="27"/>
      <x:c r="D596" s="31"/>
      <x:c r="E596" s="32"/>
      <x:c r="H596" s="27"/>
    </x:row>
    <x:row r="597">
      <x:c r="C597" s="27"/>
      <x:c r="D597" s="31"/>
      <x:c r="E597" s="32"/>
      <x:c r="H597" s="27"/>
    </x:row>
    <x:row r="598">
      <x:c r="C598" s="27"/>
      <x:c r="D598" s="31"/>
      <x:c r="E598" s="32"/>
      <x:c r="H598" s="27"/>
    </x:row>
    <x:row r="599">
      <x:c r="C599" s="27"/>
      <x:c r="D599" s="31"/>
      <x:c r="E599" s="32"/>
      <x:c r="H599" s="27"/>
    </x:row>
    <x:row r="600">
      <x:c r="C600" s="27"/>
      <x:c r="D600" s="31"/>
      <x:c r="E600" s="32"/>
      <x:c r="H600" s="27"/>
    </x:row>
    <x:row r="601">
      <x:c r="C601" s="27"/>
      <x:c r="D601" s="31"/>
      <x:c r="E601" s="32"/>
      <x:c r="H601" s="27"/>
    </x:row>
    <x:row r="602">
      <x:c r="C602" s="27"/>
      <x:c r="D602" s="31"/>
      <x:c r="E602" s="32"/>
      <x:c r="H602" s="27"/>
    </x:row>
    <x:row r="603">
      <x:c r="C603" s="27"/>
      <x:c r="D603" s="31"/>
      <x:c r="E603" s="32"/>
      <x:c r="H603" s="27"/>
    </x:row>
    <x:row r="604">
      <x:c r="C604" s="27"/>
      <x:c r="D604" s="31"/>
      <x:c r="E604" s="32"/>
      <x:c r="H604" s="27"/>
    </x:row>
    <x:row r="605">
      <x:c r="C605" s="27"/>
      <x:c r="D605" s="31"/>
      <x:c r="E605" s="32"/>
      <x:c r="H605" s="27"/>
    </x:row>
    <x:row r="606">
      <x:c r="C606" s="27"/>
      <x:c r="D606" s="31"/>
      <x:c r="E606" s="32"/>
      <x:c r="H606" s="27"/>
    </x:row>
    <x:row r="607">
      <x:c r="C607" s="27"/>
      <x:c r="D607" s="31"/>
      <x:c r="E607" s="32"/>
      <x:c r="H607" s="27"/>
    </x:row>
    <x:row r="608">
      <x:c r="C608" s="27"/>
      <x:c r="D608" s="31"/>
      <x:c r="E608" s="32"/>
      <x:c r="H608" s="27"/>
    </x:row>
    <x:row r="609">
      <x:c r="C609" s="27"/>
      <x:c r="D609" s="31"/>
      <x:c r="E609" s="32"/>
      <x:c r="H609" s="27"/>
    </x:row>
    <x:row r="610">
      <x:c r="C610" s="27"/>
      <x:c r="D610" s="31"/>
      <x:c r="E610" s="32"/>
      <x:c r="H610" s="27"/>
    </x:row>
    <x:row r="611">
      <x:c r="C611" s="27"/>
      <x:c r="D611" s="31"/>
      <x:c r="E611" s="32"/>
      <x:c r="H611" s="27"/>
    </x:row>
    <x:row r="612">
      <x:c r="C612" s="27"/>
      <x:c r="D612" s="31"/>
      <x:c r="E612" s="32"/>
      <x:c r="H612" s="27"/>
    </x:row>
    <x:row r="613">
      <x:c r="C613" s="27"/>
      <x:c r="D613" s="31"/>
      <x:c r="E613" s="32"/>
      <x:c r="H613" s="27"/>
    </x:row>
    <x:row r="614">
      <x:c r="C614" s="27"/>
      <x:c r="D614" s="31"/>
      <x:c r="E614" s="32"/>
      <x:c r="H614" s="27"/>
    </x:row>
    <x:row r="615">
      <x:c r="C615" s="27"/>
      <x:c r="D615" s="31"/>
      <x:c r="E615" s="32"/>
      <x:c r="H615" s="27"/>
    </x:row>
    <x:row r="616">
      <x:c r="C616" s="27"/>
      <x:c r="D616" s="31"/>
      <x:c r="E616" s="32"/>
      <x:c r="H616" s="27"/>
    </x:row>
    <x:row r="617">
      <x:c r="C617" s="27"/>
      <x:c r="D617" s="31"/>
      <x:c r="E617" s="32"/>
      <x:c r="H617" s="27"/>
    </x:row>
    <x:row r="618">
      <x:c r="C618" s="27"/>
      <x:c r="D618" s="31"/>
      <x:c r="E618" s="32"/>
      <x:c r="H618" s="27"/>
    </x:row>
    <x:row r="619">
      <x:c r="C619" s="27"/>
      <x:c r="D619" s="31"/>
      <x:c r="E619" s="32"/>
      <x:c r="H619" s="27"/>
    </x:row>
    <x:row r="620">
      <x:c r="C620" s="27"/>
      <x:c r="D620" s="31"/>
      <x:c r="E620" s="32"/>
      <x:c r="H620" s="27"/>
    </x:row>
    <x:row r="621">
      <x:c r="C621" s="27"/>
      <x:c r="D621" s="31"/>
      <x:c r="E621" s="32"/>
      <x:c r="H621" s="27"/>
    </x:row>
    <x:row r="622">
      <x:c r="C622" s="27"/>
      <x:c r="D622" s="31"/>
      <x:c r="E622" s="32"/>
      <x:c r="H622" s="27"/>
    </x:row>
    <x:row r="623">
      <x:c r="C623" s="27"/>
      <x:c r="D623" s="31"/>
      <x:c r="E623" s="32"/>
      <x:c r="H623" s="27"/>
    </x:row>
    <x:row r="624">
      <x:c r="C624" s="27"/>
      <x:c r="D624" s="31"/>
      <x:c r="E624" s="32"/>
      <x:c r="H624" s="27"/>
    </x:row>
    <x:row r="625">
      <x:c r="C625" s="27"/>
      <x:c r="D625" s="31"/>
      <x:c r="E625" s="32"/>
      <x:c r="H625" s="27"/>
    </x:row>
    <x:row r="626">
      <x:c r="C626" s="27"/>
      <x:c r="D626" s="31"/>
      <x:c r="E626" s="32"/>
      <x:c r="H626" s="27"/>
    </x:row>
    <x:row r="627">
      <x:c r="C627" s="27"/>
      <x:c r="D627" s="31"/>
      <x:c r="E627" s="32"/>
      <x:c r="H627" s="27"/>
    </x:row>
    <x:row r="628">
      <x:c r="C628" s="27"/>
      <x:c r="D628" s="31"/>
      <x:c r="E628" s="32"/>
      <x:c r="H628" s="27"/>
    </x:row>
    <x:row r="629">
      <x:c r="C629" s="27"/>
      <x:c r="D629" s="31"/>
      <x:c r="E629" s="32"/>
      <x:c r="H629" s="27"/>
    </x:row>
    <x:row r="630">
      <x:c r="C630" s="27"/>
      <x:c r="D630" s="31"/>
      <x:c r="E630" s="32"/>
      <x:c r="H630" s="27"/>
    </x:row>
    <x:row r="631">
      <x:c r="C631" s="27"/>
      <x:c r="D631" s="31"/>
      <x:c r="E631" s="32"/>
      <x:c r="H631" s="27"/>
    </x:row>
    <x:row r="632">
      <x:c r="C632" s="27"/>
      <x:c r="D632" s="31"/>
      <x:c r="E632" s="32"/>
      <x:c r="H632" s="27"/>
    </x:row>
    <x:row r="633">
      <x:c r="C633" s="27"/>
      <x:c r="D633" s="31"/>
      <x:c r="E633" s="32"/>
      <x:c r="H633" s="27"/>
    </x:row>
    <x:row r="634">
      <x:c r="C634" s="27"/>
      <x:c r="D634" s="31"/>
      <x:c r="E634" s="32"/>
      <x:c r="H634" s="27"/>
    </x:row>
    <x:row r="635">
      <x:c r="C635" s="27"/>
      <x:c r="D635" s="31"/>
      <x:c r="E635" s="32"/>
      <x:c r="H635" s="27"/>
    </x:row>
    <x:row r="636">
      <x:c r="C636" s="27"/>
      <x:c r="D636" s="31"/>
      <x:c r="E636" s="32"/>
      <x:c r="H636" s="27"/>
    </x:row>
    <x:row r="637">
      <x:c r="C637" s="27"/>
      <x:c r="D637" s="31"/>
      <x:c r="E637" s="32"/>
      <x:c r="H637" s="27"/>
    </x:row>
    <x:row r="638">
      <x:c r="C638" s="27"/>
      <x:c r="D638" s="31"/>
      <x:c r="E638" s="32"/>
      <x:c r="H638" s="27"/>
    </x:row>
    <x:row r="639">
      <x:c r="C639" s="27"/>
      <x:c r="D639" s="31"/>
      <x:c r="E639" s="32"/>
      <x:c r="H639" s="27"/>
    </x:row>
    <x:row r="640">
      <x:c r="C640" s="27"/>
      <x:c r="D640" s="31"/>
      <x:c r="E640" s="32"/>
      <x:c r="H640" s="27"/>
    </x:row>
    <x:row r="641">
      <x:c r="C641" s="27"/>
      <x:c r="D641" s="31"/>
      <x:c r="E641" s="32"/>
      <x:c r="H641" s="27"/>
    </x:row>
    <x:row r="642">
      <x:c r="C642" s="27"/>
      <x:c r="D642" s="31"/>
      <x:c r="E642" s="32"/>
      <x:c r="H642" s="27"/>
    </x:row>
    <x:row r="643">
      <x:c r="C643" s="27"/>
      <x:c r="D643" s="31"/>
      <x:c r="E643" s="32"/>
      <x:c r="H643" s="27"/>
    </x:row>
    <x:row r="644">
      <x:c r="C644" s="27"/>
      <x:c r="D644" s="31"/>
      <x:c r="E644" s="32"/>
      <x:c r="H644" s="27"/>
    </x:row>
    <x:row r="645">
      <x:c r="C645" s="27"/>
      <x:c r="D645" s="31"/>
      <x:c r="E645" s="32"/>
      <x:c r="H645" s="27"/>
    </x:row>
    <x:row r="646">
      <x:c r="C646" s="27"/>
      <x:c r="D646" s="31"/>
      <x:c r="E646" s="32"/>
      <x:c r="H646" s="27"/>
    </x:row>
    <x:row r="647">
      <x:c r="C647" s="27"/>
      <x:c r="D647" s="31"/>
      <x:c r="E647" s="32"/>
      <x:c r="H647" s="27"/>
    </x:row>
    <x:row r="648">
      <x:c r="C648" s="27"/>
      <x:c r="D648" s="31"/>
      <x:c r="E648" s="32"/>
      <x:c r="H648" s="27"/>
    </x:row>
    <x:row r="649">
      <x:c r="C649" s="27"/>
      <x:c r="D649" s="31"/>
      <x:c r="E649" s="32"/>
      <x:c r="H649" s="27"/>
    </x:row>
    <x:row r="650">
      <x:c r="C650" s="27"/>
      <x:c r="D650" s="31"/>
      <x:c r="E650" s="32"/>
      <x:c r="H650" s="27"/>
    </x:row>
    <x:row r="651">
      <x:c r="C651" s="27"/>
      <x:c r="D651" s="31"/>
      <x:c r="E651" s="32"/>
      <x:c r="H651" s="27"/>
    </x:row>
    <x:row r="652">
      <x:c r="C652" s="27"/>
      <x:c r="D652" s="31"/>
      <x:c r="E652" s="32"/>
      <x:c r="H652" s="27"/>
    </x:row>
    <x:row r="653">
      <x:c r="C653" s="27"/>
      <x:c r="D653" s="31"/>
      <x:c r="E653" s="32"/>
      <x:c r="H653" s="27"/>
    </x:row>
    <x:row r="654">
      <x:c r="C654" s="27"/>
      <x:c r="D654" s="31"/>
      <x:c r="E654" s="32"/>
      <x:c r="H654" s="27"/>
    </x:row>
    <x:row r="655">
      <x:c r="C655" s="27"/>
      <x:c r="D655" s="31"/>
      <x:c r="E655" s="32"/>
      <x:c r="H655" s="27"/>
    </x:row>
    <x:row r="656">
      <x:c r="C656" s="27"/>
      <x:c r="D656" s="31"/>
      <x:c r="E656" s="32"/>
      <x:c r="H656" s="27"/>
    </x:row>
    <x:row r="657">
      <x:c r="C657" s="27"/>
      <x:c r="D657" s="31"/>
      <x:c r="E657" s="32"/>
      <x:c r="H657" s="27"/>
    </x:row>
    <x:row r="658">
      <x:c r="C658" s="27"/>
      <x:c r="D658" s="31"/>
      <x:c r="E658" s="32"/>
      <x:c r="H658" s="27"/>
    </x:row>
    <x:row r="659">
      <x:c r="C659" s="27"/>
      <x:c r="D659" s="31"/>
      <x:c r="E659" s="32"/>
      <x:c r="H659" s="27"/>
    </x:row>
    <x:row r="660">
      <x:c r="C660" s="27"/>
      <x:c r="D660" s="31"/>
      <x:c r="E660" s="32"/>
      <x:c r="H660" s="27"/>
    </x:row>
    <x:row r="661">
      <x:c r="C661" s="27"/>
      <x:c r="D661" s="31"/>
      <x:c r="E661" s="32"/>
      <x:c r="H661" s="27"/>
    </x:row>
    <x:row r="662">
      <x:c r="C662" s="27"/>
      <x:c r="D662" s="31"/>
      <x:c r="E662" s="32"/>
      <x:c r="H662" s="27"/>
    </x:row>
    <x:row r="663">
      <x:c r="C663" s="27"/>
      <x:c r="D663" s="31"/>
      <x:c r="E663" s="32"/>
      <x:c r="H663" s="27"/>
    </x:row>
    <x:row r="664">
      <x:c r="C664" s="27"/>
      <x:c r="D664" s="31"/>
      <x:c r="E664" s="32"/>
      <x:c r="H664" s="27"/>
    </x:row>
    <x:row r="665">
      <x:c r="C665" s="27"/>
      <x:c r="D665" s="31"/>
      <x:c r="E665" s="32"/>
      <x:c r="H665" s="27"/>
    </x:row>
    <x:row r="666">
      <x:c r="C666" s="27"/>
      <x:c r="D666" s="31"/>
      <x:c r="E666" s="32"/>
      <x:c r="H666" s="27"/>
    </x:row>
    <x:row r="667">
      <x:c r="C667" s="27"/>
      <x:c r="D667" s="31"/>
      <x:c r="E667" s="32"/>
      <x:c r="H667" s="27"/>
    </x:row>
    <x:row r="668">
      <x:c r="C668" s="27"/>
      <x:c r="D668" s="31"/>
      <x:c r="E668" s="32"/>
      <x:c r="H668" s="27"/>
    </x:row>
    <x:row r="669">
      <x:c r="C669" s="27"/>
      <x:c r="D669" s="31"/>
      <x:c r="E669" s="32"/>
      <x:c r="H669" s="27"/>
    </x:row>
    <x:row r="670">
      <x:c r="C670" s="27"/>
      <x:c r="D670" s="31"/>
      <x:c r="E670" s="32"/>
      <x:c r="H670" s="27"/>
    </x:row>
    <x:row r="671">
      <x:c r="C671" s="27"/>
      <x:c r="D671" s="31"/>
      <x:c r="E671" s="32"/>
      <x:c r="H671" s="27"/>
    </x:row>
    <x:row r="672">
      <x:c r="C672" s="27"/>
      <x:c r="D672" s="31"/>
      <x:c r="E672" s="32"/>
      <x:c r="H672" s="27"/>
    </x:row>
    <x:row r="673">
      <x:c r="C673" s="27"/>
      <x:c r="D673" s="31"/>
      <x:c r="E673" s="32"/>
      <x:c r="H673" s="27"/>
    </x:row>
    <x:row r="674">
      <x:c r="C674" s="27"/>
      <x:c r="D674" s="31"/>
      <x:c r="E674" s="32"/>
      <x:c r="H674" s="27"/>
    </x:row>
    <x:row r="675">
      <x:c r="C675" s="27"/>
      <x:c r="D675" s="31"/>
      <x:c r="E675" s="32"/>
      <x:c r="H675" s="27"/>
    </x:row>
    <x:row r="676">
      <x:c r="C676" s="27"/>
      <x:c r="D676" s="31"/>
      <x:c r="E676" s="32"/>
      <x:c r="H676" s="27"/>
    </x:row>
    <x:row r="677">
      <x:c r="C677" s="27"/>
      <x:c r="D677" s="31"/>
      <x:c r="E677" s="32"/>
      <x:c r="H677" s="27"/>
    </x:row>
    <x:row r="678">
      <x:c r="C678" s="27"/>
      <x:c r="D678" s="31"/>
      <x:c r="E678" s="32"/>
      <x:c r="H678" s="27"/>
    </x:row>
    <x:row r="679">
      <x:c r="C679" s="27"/>
      <x:c r="D679" s="31"/>
      <x:c r="E679" s="32"/>
      <x:c r="H679" s="27"/>
    </x:row>
    <x:row r="680">
      <x:c r="C680" s="27"/>
      <x:c r="D680" s="31"/>
      <x:c r="E680" s="32"/>
      <x:c r="H680" s="27"/>
    </x:row>
    <x:row r="681">
      <x:c r="C681" s="27"/>
      <x:c r="D681" s="31"/>
      <x:c r="E681" s="32"/>
      <x:c r="H681" s="27"/>
    </x:row>
    <x:row r="682">
      <x:c r="C682" s="27"/>
      <x:c r="D682" s="31"/>
      <x:c r="E682" s="32"/>
      <x:c r="H682" s="27"/>
    </x:row>
    <x:row r="683">
      <x:c r="C683" s="27"/>
      <x:c r="D683" s="31"/>
      <x:c r="E683" s="32"/>
      <x:c r="H683" s="27"/>
    </x:row>
    <x:row r="684">
      <x:c r="C684" s="27"/>
      <x:c r="D684" s="31"/>
      <x:c r="E684" s="32"/>
      <x:c r="H684" s="27"/>
    </x:row>
    <x:row r="685">
      <x:c r="C685" s="27"/>
      <x:c r="D685" s="31"/>
      <x:c r="E685" s="32"/>
      <x:c r="H685" s="27"/>
    </x:row>
    <x:row r="686">
      <x:c r="C686" s="27"/>
      <x:c r="D686" s="31"/>
      <x:c r="E686" s="32"/>
      <x:c r="H686" s="27"/>
    </x:row>
    <x:row r="687">
      <x:c r="C687" s="27"/>
      <x:c r="D687" s="31"/>
      <x:c r="E687" s="32"/>
      <x:c r="H687" s="27"/>
    </x:row>
    <x:row r="688">
      <x:c r="C688" s="27"/>
      <x:c r="D688" s="31"/>
      <x:c r="E688" s="32"/>
      <x:c r="H688" s="27"/>
    </x:row>
    <x:row r="689">
      <x:c r="C689" s="27"/>
      <x:c r="D689" s="31"/>
      <x:c r="E689" s="32"/>
      <x:c r="H689" s="27"/>
    </x:row>
    <x:row r="690">
      <x:c r="C690" s="27"/>
      <x:c r="D690" s="31"/>
      <x:c r="E690" s="32"/>
      <x:c r="H690" s="27"/>
    </x:row>
    <x:row r="691">
      <x:c r="C691" s="27"/>
      <x:c r="D691" s="31"/>
      <x:c r="E691" s="32"/>
      <x:c r="H691" s="27"/>
    </x:row>
    <x:row r="692">
      <x:c r="C692" s="27"/>
      <x:c r="D692" s="31"/>
      <x:c r="E692" s="32"/>
      <x:c r="H692" s="27"/>
    </x:row>
    <x:row r="693">
      <x:c r="C693" s="27"/>
      <x:c r="D693" s="31"/>
      <x:c r="E693" s="32"/>
      <x:c r="H693" s="27"/>
    </x:row>
    <x:row r="694">
      <x:c r="C694" s="27"/>
      <x:c r="D694" s="31"/>
      <x:c r="E694" s="32"/>
      <x:c r="H694" s="27"/>
    </x:row>
    <x:row r="695">
      <x:c r="C695" s="27"/>
      <x:c r="D695" s="31"/>
      <x:c r="E695" s="32"/>
      <x:c r="H695" s="27"/>
    </x:row>
    <x:row r="696">
      <x:c r="C696" s="27"/>
      <x:c r="D696" s="31"/>
      <x:c r="E696" s="32"/>
      <x:c r="H696" s="27"/>
    </x:row>
    <x:row r="697">
      <x:c r="C697" s="27"/>
      <x:c r="D697" s="31"/>
      <x:c r="E697" s="32"/>
      <x:c r="H697" s="27"/>
    </x:row>
    <x:row r="698">
      <x:c r="C698" s="27"/>
      <x:c r="D698" s="31"/>
      <x:c r="E698" s="32"/>
      <x:c r="H698" s="27"/>
    </x:row>
    <x:row r="699">
      <x:c r="C699" s="27"/>
      <x:c r="D699" s="31"/>
      <x:c r="E699" s="32"/>
      <x:c r="H699" s="27"/>
    </x:row>
    <x:row r="700">
      <x:c r="C700" s="27"/>
      <x:c r="D700" s="31"/>
      <x:c r="E700" s="32"/>
      <x:c r="H700" s="27"/>
    </x:row>
    <x:row r="701">
      <x:c r="C701" s="27"/>
      <x:c r="D701" s="31"/>
      <x:c r="E701" s="32"/>
      <x:c r="H701" s="27"/>
    </x:row>
    <x:row r="702">
      <x:c r="C702" s="27"/>
      <x:c r="D702" s="31"/>
      <x:c r="E702" s="32"/>
      <x:c r="H702" s="27"/>
    </x:row>
    <x:row r="703">
      <x:c r="C703" s="27"/>
      <x:c r="D703" s="31"/>
      <x:c r="E703" s="32"/>
      <x:c r="H703" s="27"/>
    </x:row>
    <x:row r="704">
      <x:c r="C704" s="27"/>
      <x:c r="D704" s="31"/>
      <x:c r="E704" s="32"/>
      <x:c r="H704" s="27"/>
    </x:row>
    <x:row r="705">
      <x:c r="C705" s="27"/>
      <x:c r="D705" s="31"/>
      <x:c r="E705" s="32"/>
      <x:c r="H705" s="27"/>
    </x:row>
    <x:row r="706">
      <x:c r="C706" s="27"/>
      <x:c r="D706" s="31"/>
      <x:c r="E706" s="32"/>
      <x:c r="H706" s="27"/>
    </x:row>
    <x:row r="707">
      <x:c r="C707" s="27"/>
      <x:c r="D707" s="31"/>
      <x:c r="E707" s="32"/>
      <x:c r="H707" s="27"/>
    </x:row>
    <x:row r="708">
      <x:c r="C708" s="27"/>
      <x:c r="D708" s="31"/>
      <x:c r="E708" s="32"/>
      <x:c r="H708" s="27"/>
    </x:row>
    <x:row r="709">
      <x:c r="C709" s="27"/>
      <x:c r="D709" s="31"/>
      <x:c r="E709" s="32"/>
      <x:c r="H709" s="27"/>
    </x:row>
    <x:row r="710">
      <x:c r="C710" s="27"/>
      <x:c r="D710" s="31"/>
      <x:c r="E710" s="32"/>
      <x:c r="H710" s="27"/>
    </x:row>
    <x:row r="711">
      <x:c r="C711" s="27"/>
      <x:c r="D711" s="31"/>
      <x:c r="E711" s="32"/>
      <x:c r="H711" s="27"/>
    </x:row>
    <x:row r="712">
      <x:c r="C712" s="27"/>
      <x:c r="D712" s="31"/>
      <x:c r="E712" s="32"/>
      <x:c r="H712" s="27"/>
    </x:row>
    <x:row r="713">
      <x:c r="C713" s="27"/>
      <x:c r="D713" s="31"/>
      <x:c r="E713" s="32"/>
      <x:c r="H713" s="27"/>
    </x:row>
    <x:row r="714">
      <x:c r="C714" s="27"/>
      <x:c r="D714" s="31"/>
      <x:c r="E714" s="32"/>
      <x:c r="H714" s="27"/>
    </x:row>
    <x:row r="715">
      <x:c r="C715" s="27"/>
      <x:c r="D715" s="31"/>
      <x:c r="E715" s="32"/>
      <x:c r="H715" s="27"/>
    </x:row>
    <x:row r="716">
      <x:c r="C716" s="27"/>
      <x:c r="D716" s="31"/>
      <x:c r="E716" s="32"/>
      <x:c r="H716" s="27"/>
    </x:row>
    <x:row r="717">
      <x:c r="C717" s="27"/>
      <x:c r="D717" s="31"/>
      <x:c r="E717" s="32"/>
      <x:c r="H717" s="27"/>
    </x:row>
    <x:row r="718">
      <x:c r="C718" s="27"/>
      <x:c r="D718" s="31"/>
      <x:c r="E718" s="32"/>
      <x:c r="H718" s="27"/>
    </x:row>
    <x:row r="719">
      <x:c r="C719" s="27"/>
      <x:c r="D719" s="31"/>
      <x:c r="E719" s="32"/>
      <x:c r="H719" s="27"/>
    </x:row>
    <x:row r="720">
      <x:c r="C720" s="27"/>
      <x:c r="D720" s="31"/>
      <x:c r="E720" s="32"/>
      <x:c r="H720" s="27"/>
    </x:row>
    <x:row r="721">
      <x:c r="C721" s="27"/>
      <x:c r="D721" s="31"/>
      <x:c r="E721" s="32"/>
      <x:c r="H721" s="27"/>
    </x:row>
    <x:row r="722">
      <x:c r="C722" s="27"/>
      <x:c r="D722" s="31"/>
      <x:c r="E722" s="32"/>
      <x:c r="H722" s="27"/>
    </x:row>
    <x:row r="723">
      <x:c r="C723" s="27"/>
      <x:c r="D723" s="31"/>
      <x:c r="E723" s="32"/>
      <x:c r="H723" s="27"/>
    </x:row>
    <x:row r="724">
      <x:c r="C724" s="27"/>
      <x:c r="D724" s="31"/>
      <x:c r="E724" s="32"/>
      <x:c r="H724" s="27"/>
    </x:row>
    <x:row r="725">
      <x:c r="C725" s="27"/>
      <x:c r="D725" s="31"/>
      <x:c r="E725" s="32"/>
      <x:c r="H725" s="27"/>
    </x:row>
    <x:row r="726">
      <x:c r="C726" s="27"/>
      <x:c r="D726" s="31"/>
      <x:c r="E726" s="32"/>
      <x:c r="H726" s="27"/>
    </x:row>
    <x:row r="727">
      <x:c r="C727" s="27"/>
      <x:c r="D727" s="31"/>
      <x:c r="E727" s="32"/>
      <x:c r="H727" s="27"/>
    </x:row>
    <x:row r="728">
      <x:c r="C728" s="27"/>
      <x:c r="D728" s="31"/>
      <x:c r="E728" s="32"/>
      <x:c r="H728" s="27"/>
    </x:row>
    <x:row r="729">
      <x:c r="C729" s="27"/>
      <x:c r="D729" s="31"/>
      <x:c r="E729" s="32"/>
      <x:c r="H729" s="27"/>
    </x:row>
    <x:row r="730">
      <x:c r="C730" s="27"/>
      <x:c r="D730" s="31"/>
      <x:c r="E730" s="32"/>
      <x:c r="H730" s="27"/>
    </x:row>
    <x:row r="731">
      <x:c r="C731" s="27"/>
      <x:c r="D731" s="31"/>
      <x:c r="E731" s="32"/>
      <x:c r="H731" s="27"/>
    </x:row>
    <x:row r="732">
      <x:c r="C732" s="27"/>
      <x:c r="D732" s="31"/>
      <x:c r="E732" s="32"/>
      <x:c r="H732" s="27"/>
    </x:row>
    <x:row r="733">
      <x:c r="C733" s="27"/>
      <x:c r="D733" s="31"/>
      <x:c r="E733" s="32"/>
      <x:c r="H733" s="27"/>
    </x:row>
    <x:row r="734">
      <x:c r="C734" s="27"/>
      <x:c r="D734" s="31"/>
      <x:c r="E734" s="32"/>
      <x:c r="H734" s="27"/>
    </x:row>
    <x:row r="735">
      <x:c r="C735" s="27"/>
      <x:c r="D735" s="31"/>
      <x:c r="E735" s="32"/>
      <x:c r="H735" s="27"/>
    </x:row>
    <x:row r="736">
      <x:c r="C736" s="27"/>
      <x:c r="D736" s="31"/>
      <x:c r="E736" s="32"/>
      <x:c r="H736" s="27"/>
    </x:row>
    <x:row r="737">
      <x:c r="C737" s="27"/>
      <x:c r="D737" s="31"/>
      <x:c r="E737" s="32"/>
      <x:c r="H737" s="27"/>
    </x:row>
    <x:row r="738">
      <x:c r="C738" s="27"/>
      <x:c r="D738" s="31"/>
      <x:c r="E738" s="32"/>
      <x:c r="H738" s="27"/>
    </x:row>
    <x:row r="739">
      <x:c r="C739" s="27"/>
      <x:c r="D739" s="31"/>
      <x:c r="E739" s="32"/>
      <x:c r="H739" s="27"/>
    </x:row>
    <x:row r="740">
      <x:c r="C740" s="27"/>
      <x:c r="D740" s="31"/>
      <x:c r="E740" s="32"/>
      <x:c r="H740" s="27"/>
    </x:row>
    <x:row r="741">
      <x:c r="C741" s="27"/>
      <x:c r="D741" s="31"/>
      <x:c r="E741" s="32"/>
      <x:c r="H741" s="27"/>
    </x:row>
    <x:row r="742">
      <x:c r="C742" s="27"/>
      <x:c r="D742" s="31"/>
      <x:c r="E742" s="32"/>
      <x:c r="H742" s="27"/>
    </x:row>
    <x:row r="743">
      <x:c r="C743" s="27"/>
      <x:c r="D743" s="31"/>
      <x:c r="E743" s="32"/>
      <x:c r="H743" s="27"/>
    </x:row>
    <x:row r="744">
      <x:c r="C744" s="27"/>
      <x:c r="D744" s="31"/>
      <x:c r="E744" s="32"/>
      <x:c r="H744" s="27"/>
    </x:row>
    <x:row r="745">
      <x:c r="C745" s="27"/>
      <x:c r="D745" s="31"/>
      <x:c r="E745" s="32"/>
      <x:c r="H745" s="27"/>
    </x:row>
    <x:row r="746">
      <x:c r="C746" s="27"/>
      <x:c r="D746" s="31"/>
      <x:c r="E746" s="32"/>
      <x:c r="H746" s="27"/>
    </x:row>
    <x:row r="747">
      <x:c r="C747" s="27"/>
      <x:c r="D747" s="31"/>
      <x:c r="E747" s="32"/>
      <x:c r="H747" s="27"/>
    </x:row>
    <x:row r="748">
      <x:c r="C748" s="27"/>
      <x:c r="D748" s="31"/>
      <x:c r="E748" s="32"/>
      <x:c r="H748" s="27"/>
    </x:row>
    <x:row r="749">
      <x:c r="C749" s="27"/>
      <x:c r="D749" s="31"/>
      <x:c r="E749" s="32"/>
      <x:c r="H749" s="27"/>
    </x:row>
    <x:row r="750">
      <x:c r="C750" s="27"/>
      <x:c r="D750" s="31"/>
      <x:c r="E750" s="32"/>
      <x:c r="H750" s="27"/>
    </x:row>
    <x:row r="751">
      <x:c r="C751" s="27"/>
      <x:c r="D751" s="31"/>
      <x:c r="E751" s="32"/>
      <x:c r="H751" s="27"/>
    </x:row>
    <x:row r="752">
      <x:c r="C752" s="27"/>
      <x:c r="D752" s="31"/>
      <x:c r="E752" s="32"/>
      <x:c r="H752" s="27"/>
    </x:row>
    <x:row r="753">
      <x:c r="C753" s="27"/>
      <x:c r="D753" s="31"/>
      <x:c r="E753" s="32"/>
      <x:c r="H753" s="27"/>
    </x:row>
    <x:row r="754">
      <x:c r="C754" s="27"/>
      <x:c r="D754" s="31"/>
      <x:c r="E754" s="32"/>
      <x:c r="H754" s="27"/>
    </x:row>
    <x:row r="755">
      <x:c r="C755" s="27"/>
      <x:c r="D755" s="31"/>
      <x:c r="E755" s="32"/>
      <x:c r="H755" s="27"/>
    </x:row>
    <x:row r="756">
      <x:c r="C756" s="27"/>
      <x:c r="D756" s="31"/>
      <x:c r="E756" s="32"/>
      <x:c r="H756" s="27"/>
    </x:row>
    <x:row r="757">
      <x:c r="C757" s="27"/>
      <x:c r="D757" s="31"/>
      <x:c r="E757" s="32"/>
      <x:c r="H757" s="27"/>
    </x:row>
    <x:row r="758">
      <x:c r="C758" s="27"/>
      <x:c r="D758" s="31"/>
      <x:c r="E758" s="32"/>
      <x:c r="H758" s="27"/>
    </x:row>
    <x:row r="759">
      <x:c r="C759" s="27"/>
      <x:c r="D759" s="31"/>
      <x:c r="E759" s="32"/>
      <x:c r="H759" s="27"/>
    </x:row>
    <x:row r="760">
      <x:c r="C760" s="27"/>
      <x:c r="D760" s="31"/>
      <x:c r="E760" s="32"/>
      <x:c r="H760" s="27"/>
    </x:row>
    <x:row r="761">
      <x:c r="C761" s="27"/>
      <x:c r="D761" s="31"/>
      <x:c r="E761" s="32"/>
      <x:c r="H761" s="27"/>
    </x:row>
    <x:row r="762">
      <x:c r="C762" s="27"/>
      <x:c r="D762" s="31"/>
      <x:c r="E762" s="32"/>
      <x:c r="H762" s="27"/>
    </x:row>
    <x:row r="763">
      <x:c r="C763" s="27"/>
      <x:c r="D763" s="31"/>
      <x:c r="E763" s="32"/>
      <x:c r="H763" s="27"/>
    </x:row>
    <x:row r="764">
      <x:c r="C764" s="27"/>
      <x:c r="D764" s="31"/>
      <x:c r="E764" s="32"/>
      <x:c r="H764" s="27"/>
    </x:row>
    <x:row r="765">
      <x:c r="C765" s="27"/>
      <x:c r="D765" s="31"/>
      <x:c r="E765" s="32"/>
      <x:c r="H765" s="27"/>
    </x:row>
    <x:row r="766">
      <x:c r="C766" s="27"/>
      <x:c r="D766" s="31"/>
      <x:c r="E766" s="32"/>
      <x:c r="H766" s="27"/>
    </x:row>
    <x:row r="767">
      <x:c r="C767" s="27"/>
      <x:c r="D767" s="31"/>
      <x:c r="E767" s="32"/>
      <x:c r="H767" s="27"/>
    </x:row>
    <x:row r="768">
      <x:c r="C768" s="27"/>
      <x:c r="D768" s="31"/>
      <x:c r="E768" s="32"/>
      <x:c r="H768" s="27"/>
    </x:row>
    <x:row r="769">
      <x:c r="C769" s="27"/>
      <x:c r="D769" s="31"/>
      <x:c r="E769" s="32"/>
      <x:c r="H769" s="27"/>
    </x:row>
    <x:row r="770">
      <x:c r="C770" s="27"/>
      <x:c r="D770" s="31"/>
      <x:c r="E770" s="32"/>
      <x:c r="H770" s="27"/>
    </x:row>
    <x:row r="771">
      <x:c r="C771" s="27"/>
      <x:c r="D771" s="31"/>
      <x:c r="E771" s="32"/>
      <x:c r="H771" s="27"/>
    </x:row>
    <x:row r="772">
      <x:c r="C772" s="27"/>
      <x:c r="D772" s="31"/>
      <x:c r="E772" s="32"/>
      <x:c r="H772" s="27"/>
    </x:row>
    <x:row r="773">
      <x:c r="C773" s="27"/>
      <x:c r="D773" s="31"/>
      <x:c r="E773" s="32"/>
      <x:c r="H773" s="27"/>
    </x:row>
    <x:row r="774">
      <x:c r="C774" s="27"/>
      <x:c r="D774" s="31"/>
      <x:c r="E774" s="32"/>
      <x:c r="H774" s="27"/>
    </x:row>
    <x:row r="775">
      <x:c r="C775" s="27"/>
      <x:c r="D775" s="31"/>
      <x:c r="E775" s="32"/>
      <x:c r="H775" s="27"/>
    </x:row>
    <x:row r="776">
      <x:c r="C776" s="27"/>
      <x:c r="D776" s="31"/>
      <x:c r="E776" s="32"/>
      <x:c r="H776" s="27"/>
    </x:row>
    <x:row r="777">
      <x:c r="C777" s="27"/>
      <x:c r="D777" s="31"/>
      <x:c r="E777" s="32"/>
      <x:c r="H777" s="27"/>
    </x:row>
    <x:row r="778">
      <x:c r="C778" s="27"/>
      <x:c r="D778" s="31"/>
      <x:c r="E778" s="32"/>
      <x:c r="H778" s="27"/>
    </x:row>
    <x:row r="779">
      <x:c r="C779" s="27"/>
      <x:c r="D779" s="31"/>
      <x:c r="E779" s="32"/>
      <x:c r="H779" s="27"/>
    </x:row>
    <x:row r="780">
      <x:c r="C780" s="27"/>
      <x:c r="D780" s="31"/>
      <x:c r="E780" s="32"/>
      <x:c r="H780" s="27"/>
    </x:row>
    <x:row r="781">
      <x:c r="C781" s="27"/>
      <x:c r="D781" s="31"/>
      <x:c r="E781" s="32"/>
      <x:c r="H781" s="27"/>
    </x:row>
    <x:row r="782">
      <x:c r="C782" s="27"/>
      <x:c r="D782" s="31"/>
      <x:c r="E782" s="32"/>
      <x:c r="H782" s="27"/>
    </x:row>
    <x:row r="783">
      <x:c r="C783" s="27"/>
      <x:c r="D783" s="31"/>
      <x:c r="E783" s="32"/>
      <x:c r="H783" s="27"/>
    </x:row>
    <x:row r="784">
      <x:c r="C784" s="27"/>
      <x:c r="D784" s="31"/>
      <x:c r="E784" s="32"/>
      <x:c r="H784" s="27"/>
    </x:row>
    <x:row r="785">
      <x:c r="C785" s="27"/>
      <x:c r="D785" s="31"/>
      <x:c r="E785" s="32"/>
      <x:c r="H785" s="27"/>
    </x:row>
    <x:row r="786">
      <x:c r="C786" s="27"/>
      <x:c r="D786" s="31"/>
      <x:c r="E786" s="32"/>
      <x:c r="H786" s="27"/>
    </x:row>
    <x:row r="787">
      <x:c r="C787" s="27"/>
      <x:c r="D787" s="31"/>
      <x:c r="E787" s="32"/>
      <x:c r="H787" s="27"/>
    </x:row>
    <x:row r="788">
      <x:c r="C788" s="27"/>
      <x:c r="D788" s="31"/>
      <x:c r="E788" s="32"/>
      <x:c r="H788" s="27"/>
    </x:row>
    <x:row r="789">
      <x:c r="C789" s="27"/>
      <x:c r="D789" s="31"/>
      <x:c r="E789" s="32"/>
      <x:c r="H789" s="27"/>
    </x:row>
    <x:row r="790">
      <x:c r="C790" s="27"/>
      <x:c r="D790" s="31"/>
      <x:c r="E790" s="32"/>
      <x:c r="H790" s="27"/>
    </x:row>
    <x:row r="791">
      <x:c r="C791" s="27"/>
      <x:c r="D791" s="31"/>
      <x:c r="E791" s="32"/>
      <x:c r="H791" s="27"/>
    </x:row>
    <x:row r="792">
      <x:c r="C792" s="27"/>
      <x:c r="D792" s="31"/>
      <x:c r="E792" s="32"/>
      <x:c r="H792" s="27"/>
    </x:row>
    <x:row r="793">
      <x:c r="C793" s="27"/>
      <x:c r="D793" s="31"/>
      <x:c r="E793" s="32"/>
      <x:c r="H793" s="27"/>
    </x:row>
    <x:row r="794">
      <x:c r="C794" s="27"/>
      <x:c r="D794" s="31"/>
      <x:c r="E794" s="32"/>
      <x:c r="H794" s="27"/>
    </x:row>
    <x:row r="795">
      <x:c r="C795" s="27"/>
      <x:c r="D795" s="31"/>
      <x:c r="E795" s="32"/>
      <x:c r="H795" s="27"/>
    </x:row>
    <x:row r="796">
      <x:c r="C796" s="27"/>
      <x:c r="D796" s="31"/>
      <x:c r="E796" s="32"/>
      <x:c r="H796" s="27"/>
    </x:row>
    <x:row r="797">
      <x:c r="C797" s="27"/>
      <x:c r="D797" s="31"/>
      <x:c r="E797" s="32"/>
      <x:c r="H797" s="27"/>
    </x:row>
    <x:row r="798">
      <x:c r="C798" s="27"/>
      <x:c r="D798" s="31"/>
      <x:c r="E798" s="32"/>
      <x:c r="H798" s="27"/>
    </x:row>
    <x:row r="799">
      <x:c r="C799" s="27"/>
      <x:c r="D799" s="31"/>
      <x:c r="E799" s="32"/>
      <x:c r="H799" s="27"/>
    </x:row>
    <x:row r="800">
      <x:c r="C800" s="27"/>
      <x:c r="D800" s="31"/>
      <x:c r="E800" s="32"/>
      <x:c r="H800" s="27"/>
    </x:row>
    <x:row r="801">
      <x:c r="C801" s="27"/>
      <x:c r="D801" s="31"/>
      <x:c r="E801" s="32"/>
      <x:c r="H801" s="27"/>
    </x:row>
    <x:row r="802">
      <x:c r="C802" s="27"/>
      <x:c r="D802" s="31"/>
      <x:c r="E802" s="32"/>
      <x:c r="H802" s="27"/>
    </x:row>
    <x:row r="803">
      <x:c r="C803" s="27"/>
      <x:c r="D803" s="31"/>
      <x:c r="E803" s="32"/>
      <x:c r="H803" s="27"/>
    </x:row>
    <x:row r="804">
      <x:c r="C804" s="27"/>
      <x:c r="D804" s="31"/>
      <x:c r="E804" s="32"/>
      <x:c r="H804" s="27"/>
    </x:row>
    <x:row r="805">
      <x:c r="C805" s="27"/>
      <x:c r="D805" s="31"/>
      <x:c r="E805" s="32"/>
      <x:c r="H805" s="27"/>
    </x:row>
    <x:row r="806">
      <x:c r="C806" s="27"/>
      <x:c r="D806" s="31"/>
      <x:c r="E806" s="32"/>
      <x:c r="H806" s="27"/>
    </x:row>
    <x:row r="807">
      <x:c r="C807" s="27"/>
      <x:c r="D807" s="31"/>
      <x:c r="E807" s="32"/>
      <x:c r="H807" s="27"/>
    </x:row>
    <x:row r="808">
      <x:c r="C808" s="27"/>
      <x:c r="D808" s="31"/>
      <x:c r="E808" s="32"/>
      <x:c r="H808" s="27"/>
    </x:row>
    <x:row r="809">
      <x:c r="C809" s="27"/>
      <x:c r="D809" s="31"/>
      <x:c r="E809" s="32"/>
      <x:c r="H809" s="27"/>
    </x:row>
    <x:row r="810">
      <x:c r="C810" s="27"/>
      <x:c r="D810" s="31"/>
      <x:c r="E810" s="32"/>
      <x:c r="H810" s="27"/>
    </x:row>
    <x:row r="811">
      <x:c r="C811" s="27"/>
      <x:c r="D811" s="31"/>
      <x:c r="E811" s="32"/>
      <x:c r="H811" s="27"/>
    </x:row>
    <x:row r="812">
      <x:c r="C812" s="27"/>
      <x:c r="D812" s="31"/>
      <x:c r="E812" s="32"/>
      <x:c r="H812" s="27"/>
    </x:row>
    <x:row r="813">
      <x:c r="C813" s="27"/>
      <x:c r="D813" s="31"/>
      <x:c r="E813" s="32"/>
      <x:c r="H813" s="27"/>
    </x:row>
    <x:row r="814">
      <x:c r="C814" s="27"/>
      <x:c r="D814" s="31"/>
      <x:c r="E814" s="32"/>
      <x:c r="H814" s="27"/>
    </x:row>
    <x:row r="815">
      <x:c r="C815" s="27"/>
      <x:c r="D815" s="31"/>
      <x:c r="E815" s="32"/>
      <x:c r="H815" s="27"/>
    </x:row>
    <x:row r="816">
      <x:c r="C816" s="27"/>
      <x:c r="D816" s="31"/>
      <x:c r="E816" s="32"/>
      <x:c r="H816" s="27"/>
    </x:row>
    <x:row r="817">
      <x:c r="C817" s="27"/>
      <x:c r="D817" s="31"/>
      <x:c r="E817" s="32"/>
      <x:c r="H817" s="27"/>
    </x:row>
    <x:row r="818">
      <x:c r="C818" s="27"/>
      <x:c r="D818" s="31"/>
      <x:c r="E818" s="32"/>
      <x:c r="H818" s="27"/>
    </x:row>
    <x:row r="819">
      <x:c r="C819" s="27"/>
      <x:c r="D819" s="31"/>
      <x:c r="E819" s="32"/>
      <x:c r="H819" s="27"/>
    </x:row>
    <x:row r="820">
      <x:c r="C820" s="27"/>
      <x:c r="D820" s="31"/>
      <x:c r="E820" s="32"/>
      <x:c r="H820" s="27"/>
    </x:row>
    <x:row r="821">
      <x:c r="C821" s="27"/>
      <x:c r="D821" s="31"/>
      <x:c r="E821" s="32"/>
      <x:c r="H821" s="27"/>
    </x:row>
    <x:row r="822">
      <x:c r="C822" s="27"/>
      <x:c r="D822" s="31"/>
      <x:c r="E822" s="32"/>
      <x:c r="H822" s="27"/>
    </x:row>
    <x:row r="823">
      <x:c r="C823" s="27"/>
      <x:c r="D823" s="31"/>
      <x:c r="E823" s="32"/>
      <x:c r="H823" s="27"/>
    </x:row>
    <x:row r="824">
      <x:c r="C824" s="27"/>
      <x:c r="D824" s="31"/>
      <x:c r="E824" s="32"/>
      <x:c r="H824" s="27"/>
    </x:row>
    <x:row r="825">
      <x:c r="C825" s="27"/>
      <x:c r="D825" s="31"/>
      <x:c r="E825" s="32"/>
      <x:c r="H825" s="27"/>
    </x:row>
    <x:row r="826">
      <x:c r="C826" s="27"/>
      <x:c r="D826" s="31"/>
      <x:c r="E826" s="32"/>
      <x:c r="H826" s="27"/>
    </x:row>
    <x:row r="827">
      <x:c r="C827" s="27"/>
      <x:c r="D827" s="31"/>
      <x:c r="E827" s="32"/>
      <x:c r="H827" s="27"/>
    </x:row>
    <x:row r="828">
      <x:c r="C828" s="27"/>
      <x:c r="D828" s="31"/>
      <x:c r="E828" s="32"/>
      <x:c r="H828" s="27"/>
    </x:row>
    <x:row r="829">
      <x:c r="C829" s="27"/>
      <x:c r="D829" s="31"/>
      <x:c r="E829" s="32"/>
      <x:c r="H829" s="27"/>
    </x:row>
    <x:row r="830">
      <x:c r="C830" s="27"/>
      <x:c r="D830" s="31"/>
      <x:c r="E830" s="32"/>
      <x:c r="H830" s="27"/>
    </x:row>
    <x:row r="831">
      <x:c r="C831" s="27"/>
      <x:c r="D831" s="31"/>
      <x:c r="E831" s="32"/>
      <x:c r="H831" s="27"/>
    </x:row>
    <x:row r="832">
      <x:c r="C832" s="27"/>
      <x:c r="D832" s="31"/>
      <x:c r="E832" s="32"/>
      <x:c r="H832" s="27"/>
    </x:row>
    <x:row r="833">
      <x:c r="C833" s="27"/>
      <x:c r="D833" s="31"/>
      <x:c r="E833" s="32"/>
      <x:c r="H833" s="27"/>
    </x:row>
    <x:row r="834">
      <x:c r="C834" s="27"/>
      <x:c r="D834" s="31"/>
      <x:c r="E834" s="32"/>
      <x:c r="H834" s="27"/>
    </x:row>
    <x:row r="835">
      <x:c r="C835" s="27"/>
      <x:c r="D835" s="31"/>
      <x:c r="E835" s="32"/>
      <x:c r="H835" s="27"/>
    </x:row>
    <x:row r="836">
      <x:c r="C836" s="27"/>
      <x:c r="D836" s="31"/>
      <x:c r="E836" s="32"/>
      <x:c r="H836" s="27"/>
    </x:row>
    <x:row r="837">
      <x:c r="C837" s="27"/>
      <x:c r="D837" s="31"/>
      <x:c r="E837" s="32"/>
      <x:c r="H837" s="27"/>
    </x:row>
    <x:row r="838">
      <x:c r="C838" s="27"/>
      <x:c r="D838" s="31"/>
      <x:c r="E838" s="32"/>
      <x:c r="H838" s="27"/>
    </x:row>
    <x:row r="839">
      <x:c r="C839" s="27"/>
      <x:c r="D839" s="31"/>
      <x:c r="E839" s="32"/>
      <x:c r="H839" s="27"/>
    </x:row>
    <x:row r="840">
      <x:c r="C840" s="27"/>
      <x:c r="D840" s="31"/>
      <x:c r="E840" s="32"/>
      <x:c r="H840" s="27"/>
    </x:row>
    <x:row r="841">
      <x:c r="C841" s="27"/>
      <x:c r="D841" s="31"/>
      <x:c r="E841" s="32"/>
      <x:c r="H841" s="27"/>
    </x:row>
    <x:row r="842">
      <x:c r="C842" s="27"/>
      <x:c r="D842" s="31"/>
      <x:c r="E842" s="32"/>
      <x:c r="H842" s="27"/>
    </x:row>
    <x:row r="843">
      <x:c r="C843" s="27"/>
      <x:c r="D843" s="31"/>
      <x:c r="E843" s="32"/>
      <x:c r="H843" s="27"/>
    </x:row>
    <x:row r="844">
      <x:c r="C844" s="27"/>
      <x:c r="D844" s="31"/>
      <x:c r="E844" s="32"/>
      <x:c r="H844" s="27"/>
    </x:row>
    <x:row r="845">
      <x:c r="C845" s="27"/>
      <x:c r="D845" s="31"/>
      <x:c r="E845" s="32"/>
      <x:c r="H845" s="27"/>
    </x:row>
    <x:row r="846">
      <x:c r="C846" s="27"/>
      <x:c r="D846" s="31"/>
      <x:c r="E846" s="32"/>
      <x:c r="H846" s="27"/>
    </x:row>
    <x:row r="847">
      <x:c r="C847" s="27"/>
      <x:c r="D847" s="31"/>
      <x:c r="E847" s="32"/>
      <x:c r="H847" s="27"/>
    </x:row>
    <x:row r="848">
      <x:c r="C848" s="27"/>
      <x:c r="D848" s="31"/>
      <x:c r="E848" s="32"/>
      <x:c r="H848" s="27"/>
    </x:row>
    <x:row r="849">
      <x:c r="C849" s="27"/>
      <x:c r="D849" s="31"/>
      <x:c r="E849" s="32"/>
      <x:c r="H849" s="27"/>
    </x:row>
    <x:row r="850">
      <x:c r="C850" s="27"/>
      <x:c r="D850" s="31"/>
      <x:c r="E850" s="32"/>
      <x:c r="H850" s="27"/>
    </x:row>
    <x:row r="851">
      <x:c r="C851" s="27"/>
      <x:c r="D851" s="31"/>
      <x:c r="E851" s="32"/>
      <x:c r="H851" s="27"/>
    </x:row>
    <x:row r="852">
      <x:c r="C852" s="27"/>
      <x:c r="D852" s="31"/>
      <x:c r="E852" s="32"/>
      <x:c r="H852" s="27"/>
    </x:row>
    <x:row r="853">
      <x:c r="C853" s="27"/>
      <x:c r="D853" s="31"/>
      <x:c r="E853" s="32"/>
      <x:c r="H853" s="27"/>
    </x:row>
    <x:row r="854">
      <x:c r="C854" s="27"/>
      <x:c r="D854" s="31"/>
      <x:c r="E854" s="32"/>
      <x:c r="H854" s="27"/>
    </x:row>
    <x:row r="855">
      <x:c r="C855" s="27"/>
      <x:c r="D855" s="31"/>
      <x:c r="E855" s="32"/>
      <x:c r="H855" s="27"/>
    </x:row>
    <x:row r="856">
      <x:c r="C856" s="27"/>
      <x:c r="D856" s="31"/>
      <x:c r="E856" s="32"/>
      <x:c r="H856" s="27"/>
    </x:row>
    <x:row r="857">
      <x:c r="C857" s="27"/>
      <x:c r="D857" s="31"/>
      <x:c r="E857" s="32"/>
      <x:c r="H857" s="27"/>
    </x:row>
    <x:row r="858">
      <x:c r="C858" s="27"/>
      <x:c r="D858" s="31"/>
      <x:c r="E858" s="32"/>
      <x:c r="H858" s="27"/>
    </x:row>
    <x:row r="859">
      <x:c r="C859" s="27"/>
      <x:c r="D859" s="31"/>
      <x:c r="E859" s="32"/>
      <x:c r="H859" s="27"/>
    </x:row>
    <x:row r="860">
      <x:c r="C860" s="27"/>
      <x:c r="D860" s="31"/>
      <x:c r="E860" s="32"/>
      <x:c r="H860" s="27"/>
    </x:row>
    <x:row r="861">
      <x:c r="C861" s="27"/>
      <x:c r="D861" s="31"/>
      <x:c r="E861" s="32"/>
      <x:c r="H861" s="27"/>
    </x:row>
    <x:row r="862">
      <x:c r="C862" s="27"/>
      <x:c r="D862" s="31"/>
      <x:c r="E862" s="32"/>
      <x:c r="H862" s="27"/>
    </x:row>
    <x:row r="863">
      <x:c r="C863" s="27"/>
      <x:c r="D863" s="31"/>
      <x:c r="E863" s="32"/>
      <x:c r="H863" s="27"/>
    </x:row>
    <x:row r="864">
      <x:c r="C864" s="27"/>
      <x:c r="D864" s="31"/>
      <x:c r="E864" s="32"/>
      <x:c r="H864" s="27"/>
    </x:row>
    <x:row r="865">
      <x:c r="C865" s="27"/>
      <x:c r="D865" s="31"/>
      <x:c r="E865" s="32"/>
      <x:c r="H865" s="27"/>
    </x:row>
    <x:row r="866">
      <x:c r="C866" s="27"/>
      <x:c r="D866" s="31"/>
      <x:c r="E866" s="32"/>
      <x:c r="H866" s="27"/>
    </x:row>
    <x:row r="867">
      <x:c r="C867" s="27"/>
      <x:c r="D867" s="31"/>
      <x:c r="E867" s="32"/>
      <x:c r="H867" s="27"/>
    </x:row>
    <x:row r="868">
      <x:c r="C868" s="27"/>
      <x:c r="D868" s="31"/>
      <x:c r="E868" s="32"/>
      <x:c r="H868" s="27"/>
    </x:row>
    <x:row r="869">
      <x:c r="C869" s="27"/>
      <x:c r="D869" s="31"/>
      <x:c r="E869" s="32"/>
      <x:c r="H869" s="27"/>
    </x:row>
    <x:row r="870">
      <x:c r="C870" s="27"/>
      <x:c r="D870" s="31"/>
      <x:c r="E870" s="32"/>
      <x:c r="H870" s="27"/>
    </x:row>
    <x:row r="871">
      <x:c r="C871" s="27"/>
      <x:c r="D871" s="31"/>
      <x:c r="E871" s="32"/>
      <x:c r="H871" s="27"/>
    </x:row>
    <x:row r="872">
      <x:c r="C872" s="27"/>
      <x:c r="D872" s="31"/>
      <x:c r="E872" s="32"/>
      <x:c r="H872" s="27"/>
    </x:row>
    <x:row r="873">
      <x:c r="C873" s="27"/>
      <x:c r="D873" s="31"/>
      <x:c r="E873" s="32"/>
      <x:c r="H873" s="27"/>
    </x:row>
    <x:row r="874">
      <x:c r="C874" s="27"/>
      <x:c r="D874" s="31"/>
      <x:c r="E874" s="32"/>
      <x:c r="H874" s="27"/>
    </x:row>
    <x:row r="875">
      <x:c r="C875" s="27"/>
      <x:c r="D875" s="31"/>
      <x:c r="E875" s="32"/>
      <x:c r="H875" s="27"/>
    </x:row>
    <x:row r="876">
      <x:c r="C876" s="27"/>
      <x:c r="D876" s="31"/>
      <x:c r="E876" s="32"/>
      <x:c r="H876" s="27"/>
    </x:row>
    <x:row r="877">
      <x:c r="C877" s="27"/>
      <x:c r="D877" s="31"/>
      <x:c r="E877" s="32"/>
      <x:c r="H877" s="27"/>
    </x:row>
    <x:row r="878">
      <x:c r="C878" s="27"/>
      <x:c r="D878" s="31"/>
      <x:c r="E878" s="32"/>
      <x:c r="H878" s="27"/>
    </x:row>
    <x:row r="879">
      <x:c r="C879" s="27"/>
      <x:c r="D879" s="31"/>
      <x:c r="E879" s="32"/>
      <x:c r="H879" s="27"/>
    </x:row>
    <x:row r="880">
      <x:c r="C880" s="27"/>
      <x:c r="D880" s="31"/>
      <x:c r="E880" s="32"/>
      <x:c r="H880" s="27"/>
    </x:row>
    <x:row r="881">
      <x:c r="C881" s="27"/>
      <x:c r="D881" s="31"/>
      <x:c r="E881" s="32"/>
      <x:c r="H881" s="27"/>
    </x:row>
    <x:row r="882">
      <x:c r="C882" s="27"/>
      <x:c r="D882" s="31"/>
      <x:c r="E882" s="32"/>
      <x:c r="H882" s="27"/>
    </x:row>
    <x:row r="883">
      <x:c r="C883" s="27"/>
      <x:c r="D883" s="31"/>
      <x:c r="E883" s="32"/>
      <x:c r="H883" s="27"/>
    </x:row>
    <x:row r="884">
      <x:c r="C884" s="27"/>
      <x:c r="D884" s="31"/>
      <x:c r="E884" s="32"/>
      <x:c r="H884" s="27"/>
    </x:row>
    <x:row r="885">
      <x:c r="C885" s="27"/>
      <x:c r="D885" s="31"/>
      <x:c r="E885" s="32"/>
      <x:c r="H885" s="27"/>
    </x:row>
    <x:row r="886">
      <x:c r="C886" s="27"/>
      <x:c r="D886" s="31"/>
      <x:c r="E886" s="32"/>
      <x:c r="H886" s="27"/>
    </x:row>
    <x:row r="887">
      <x:c r="C887" s="27"/>
      <x:c r="D887" s="31"/>
      <x:c r="E887" s="32"/>
      <x:c r="H887" s="27"/>
    </x:row>
    <x:row r="888">
      <x:c r="C888" s="27"/>
      <x:c r="D888" s="31"/>
      <x:c r="E888" s="32"/>
      <x:c r="H888" s="27"/>
    </x:row>
    <x:row r="889">
      <x:c r="C889" s="27"/>
      <x:c r="D889" s="31"/>
      <x:c r="E889" s="32"/>
      <x:c r="H889" s="27"/>
    </x:row>
    <x:row r="890">
      <x:c r="C890" s="27"/>
      <x:c r="D890" s="31"/>
      <x:c r="E890" s="32"/>
      <x:c r="H890" s="27"/>
    </x:row>
    <x:row r="891">
      <x:c r="C891" s="27"/>
      <x:c r="D891" s="31"/>
      <x:c r="E891" s="32"/>
      <x:c r="H891" s="27"/>
    </x:row>
    <x:row r="892">
      <x:c r="C892" s="27"/>
      <x:c r="D892" s="31"/>
      <x:c r="E892" s="32"/>
      <x:c r="H892" s="27"/>
    </x:row>
    <x:row r="893">
      <x:c r="C893" s="27"/>
      <x:c r="D893" s="31"/>
      <x:c r="E893" s="32"/>
      <x:c r="H893" s="27"/>
    </x:row>
    <x:row r="894">
      <x:c r="C894" s="27"/>
      <x:c r="D894" s="31"/>
      <x:c r="E894" s="32"/>
      <x:c r="H894" s="27"/>
    </x:row>
    <x:row r="895">
      <x:c r="C895" s="27"/>
      <x:c r="D895" s="31"/>
      <x:c r="E895" s="32"/>
      <x:c r="H895" s="27"/>
    </x:row>
    <x:row r="896">
      <x:c r="C896" s="27"/>
      <x:c r="D896" s="31"/>
      <x:c r="E896" s="32"/>
      <x:c r="H896" s="27"/>
    </x:row>
    <x:row r="897">
      <x:c r="C897" s="27"/>
      <x:c r="D897" s="31"/>
      <x:c r="E897" s="32"/>
      <x:c r="H897" s="27"/>
    </x:row>
    <x:row r="898">
      <x:c r="C898" s="27"/>
      <x:c r="D898" s="31"/>
      <x:c r="E898" s="32"/>
      <x:c r="H898" s="27"/>
    </x:row>
    <x:row r="899">
      <x:c r="C899" s="27"/>
      <x:c r="D899" s="31"/>
      <x:c r="E899" s="32"/>
      <x:c r="H899" s="27"/>
    </x:row>
    <x:row r="900">
      <x:c r="C900" s="27"/>
      <x:c r="D900" s="31"/>
      <x:c r="E900" s="32"/>
      <x:c r="H900" s="27"/>
    </x:row>
    <x:row r="901">
      <x:c r="C901" s="27"/>
      <x:c r="D901" s="31"/>
      <x:c r="E901" s="32"/>
      <x:c r="H901" s="27"/>
    </x:row>
    <x:row r="902">
      <x:c r="C902" s="27"/>
      <x:c r="D902" s="31"/>
      <x:c r="E902" s="32"/>
      <x:c r="H902" s="27"/>
    </x:row>
    <x:row r="903">
      <x:c r="C903" s="27"/>
      <x:c r="D903" s="31"/>
      <x:c r="E903" s="32"/>
      <x:c r="H903" s="27"/>
    </x:row>
    <x:row r="904">
      <x:c r="C904" s="27"/>
      <x:c r="D904" s="31"/>
      <x:c r="E904" s="32"/>
      <x:c r="H904" s="27"/>
    </x:row>
    <x:row r="905">
      <x:c r="C905" s="27"/>
      <x:c r="D905" s="31"/>
      <x:c r="E905" s="32"/>
      <x:c r="H905" s="27"/>
    </x:row>
    <x:row r="906">
      <x:c r="C906" s="27"/>
      <x:c r="D906" s="31"/>
      <x:c r="E906" s="32"/>
      <x:c r="H906" s="27"/>
    </x:row>
    <x:row r="907">
      <x:c r="C907" s="27"/>
      <x:c r="D907" s="31"/>
      <x:c r="E907" s="32"/>
      <x:c r="H907" s="27"/>
    </x:row>
    <x:row r="908">
      <x:c r="C908" s="27"/>
      <x:c r="D908" s="31"/>
      <x:c r="E908" s="32"/>
      <x:c r="H908" s="27"/>
    </x:row>
    <x:row r="909">
      <x:c r="C909" s="27"/>
      <x:c r="D909" s="31"/>
      <x:c r="E909" s="32"/>
      <x:c r="H909" s="27"/>
    </x:row>
    <x:row r="910">
      <x:c r="C910" s="27"/>
      <x:c r="D910" s="31"/>
      <x:c r="E910" s="32"/>
      <x:c r="H910" s="27"/>
    </x:row>
    <x:row r="911">
      <x:c r="C911" s="27"/>
      <x:c r="D911" s="31"/>
      <x:c r="E911" s="32"/>
      <x:c r="H911" s="27"/>
    </x:row>
    <x:row r="912">
      <x:c r="C912" s="27"/>
      <x:c r="D912" s="31"/>
      <x:c r="E912" s="32"/>
      <x:c r="H912" s="27"/>
    </x:row>
    <x:row r="913">
      <x:c r="C913" s="27"/>
      <x:c r="D913" s="31"/>
      <x:c r="E913" s="32"/>
      <x:c r="H913" s="27"/>
    </x:row>
    <x:row r="914">
      <x:c r="C914" s="27"/>
      <x:c r="D914" s="31"/>
      <x:c r="E914" s="32"/>
      <x:c r="H914" s="27"/>
    </x:row>
    <x:row r="915">
      <x:c r="C915" s="27"/>
      <x:c r="D915" s="31"/>
      <x:c r="E915" s="32"/>
      <x:c r="H915" s="27"/>
    </x:row>
    <x:row r="916">
      <x:c r="C916" s="27"/>
      <x:c r="D916" s="31"/>
      <x:c r="E916" s="32"/>
      <x:c r="H916" s="27"/>
    </x:row>
    <x:row r="917">
      <x:c r="C917" s="27"/>
      <x:c r="D917" s="31"/>
      <x:c r="E917" s="32"/>
      <x:c r="H917" s="27"/>
    </x:row>
    <x:row r="918">
      <x:c r="C918" s="27"/>
      <x:c r="D918" s="31"/>
      <x:c r="E918" s="32"/>
      <x:c r="H918" s="27"/>
    </x:row>
    <x:row r="919">
      <x:c r="C919" s="27"/>
      <x:c r="D919" s="31"/>
      <x:c r="E919" s="32"/>
      <x:c r="H919" s="27"/>
    </x:row>
    <x:row r="920">
      <x:c r="C920" s="27"/>
      <x:c r="D920" s="31"/>
      <x:c r="E920" s="32"/>
      <x:c r="H920" s="27"/>
    </x:row>
    <x:row r="921">
      <x:c r="C921" s="27"/>
      <x:c r="D921" s="31"/>
      <x:c r="E921" s="32"/>
      <x:c r="H921" s="27"/>
    </x:row>
    <x:row r="922">
      <x:c r="C922" s="27"/>
      <x:c r="D922" s="31"/>
      <x:c r="E922" s="32"/>
      <x:c r="H922" s="27"/>
    </x:row>
    <x:row r="923">
      <x:c r="C923" s="27"/>
      <x:c r="D923" s="31"/>
      <x:c r="E923" s="32"/>
      <x:c r="H923" s="27"/>
    </x:row>
    <x:row r="924">
      <x:c r="C924" s="27"/>
      <x:c r="D924" s="31"/>
      <x:c r="E924" s="32"/>
      <x:c r="H924" s="27"/>
    </x:row>
    <x:row r="925">
      <x:c r="C925" s="27"/>
      <x:c r="D925" s="31"/>
      <x:c r="E925" s="32"/>
      <x:c r="H925" s="27"/>
    </x:row>
    <x:row r="926">
      <x:c r="C926" s="27"/>
      <x:c r="D926" s="31"/>
      <x:c r="E926" s="32"/>
      <x:c r="H926" s="27"/>
    </x:row>
    <x:row r="927">
      <x:c r="C927" s="27"/>
      <x:c r="D927" s="31"/>
      <x:c r="E927" s="32"/>
      <x:c r="H927" s="27"/>
    </x:row>
    <x:row r="928">
      <x:c r="C928" s="27"/>
      <x:c r="D928" s="31"/>
      <x:c r="E928" s="32"/>
      <x:c r="H928" s="27"/>
    </x:row>
    <x:row r="929">
      <x:c r="C929" s="27"/>
      <x:c r="D929" s="31"/>
      <x:c r="E929" s="32"/>
      <x:c r="H929" s="27"/>
    </x:row>
    <x:row r="930">
      <x:c r="C930" s="27"/>
      <x:c r="D930" s="31"/>
      <x:c r="E930" s="32"/>
      <x:c r="H930" s="27"/>
    </x:row>
    <x:row r="931">
      <x:c r="C931" s="27"/>
      <x:c r="D931" s="31"/>
      <x:c r="E931" s="32"/>
      <x:c r="H931" s="27"/>
    </x:row>
    <x:row r="932">
      <x:c r="C932" s="27"/>
      <x:c r="D932" s="31"/>
      <x:c r="E932" s="32"/>
      <x:c r="H932" s="27"/>
    </x:row>
    <x:row r="933">
      <x:c r="C933" s="27"/>
      <x:c r="D933" s="31"/>
      <x:c r="E933" s="32"/>
      <x:c r="H933" s="27"/>
    </x:row>
    <x:row r="934">
      <x:c r="C934" s="27"/>
      <x:c r="D934" s="31"/>
      <x:c r="E934" s="32"/>
      <x:c r="H934" s="27"/>
    </x:row>
    <x:row r="935">
      <x:c r="C935" s="27"/>
      <x:c r="D935" s="31"/>
      <x:c r="E935" s="32"/>
      <x:c r="H935" s="27"/>
    </x:row>
    <x:row r="936">
      <x:c r="C936" s="27"/>
      <x:c r="D936" s="31"/>
      <x:c r="E936" s="32"/>
      <x:c r="H936" s="27"/>
    </x:row>
    <x:row r="937">
      <x:c r="C937" s="27"/>
      <x:c r="D937" s="31"/>
      <x:c r="E937" s="32"/>
      <x:c r="H937" s="27"/>
    </x:row>
    <x:row r="938">
      <x:c r="C938" s="27"/>
      <x:c r="D938" s="31"/>
      <x:c r="E938" s="32"/>
      <x:c r="H938" s="27"/>
    </x:row>
    <x:row r="939">
      <x:c r="C939" s="27"/>
      <x:c r="D939" s="31"/>
      <x:c r="E939" s="32"/>
      <x:c r="H939" s="27"/>
    </x:row>
    <x:row r="940">
      <x:c r="C940" s="27"/>
      <x:c r="D940" s="31"/>
      <x:c r="E940" s="32"/>
      <x:c r="H940" s="27"/>
    </x:row>
    <x:row r="941">
      <x:c r="C941" s="27"/>
      <x:c r="D941" s="31"/>
      <x:c r="E941" s="32"/>
      <x:c r="H941" s="27"/>
    </x:row>
    <x:row r="942">
      <x:c r="C942" s="27"/>
      <x:c r="D942" s="31"/>
      <x:c r="E942" s="32"/>
      <x:c r="H942" s="27"/>
    </x:row>
    <x:row r="943">
      <x:c r="C943" s="27"/>
      <x:c r="D943" s="31"/>
      <x:c r="E943" s="32"/>
      <x:c r="H943" s="27"/>
    </x:row>
    <x:row r="944">
      <x:c r="C944" s="27"/>
      <x:c r="D944" s="31"/>
      <x:c r="E944" s="32"/>
      <x:c r="H944" s="27"/>
    </x:row>
    <x:row r="945">
      <x:c r="C945" s="27"/>
      <x:c r="D945" s="31"/>
      <x:c r="E945" s="32"/>
      <x:c r="H945" s="27"/>
    </x:row>
    <x:row r="946">
      <x:c r="C946" s="27"/>
      <x:c r="D946" s="31"/>
      <x:c r="E946" s="32"/>
      <x:c r="H946" s="27"/>
    </x:row>
    <x:row r="947">
      <x:c r="C947" s="27"/>
      <x:c r="D947" s="31"/>
      <x:c r="E947" s="32"/>
      <x:c r="H947" s="27"/>
    </x:row>
    <x:row r="948">
      <x:c r="C948" s="27"/>
      <x:c r="D948" s="31"/>
      <x:c r="E948" s="32"/>
      <x:c r="H948" s="27"/>
    </x:row>
    <x:row r="949">
      <x:c r="C949" s="27"/>
      <x:c r="D949" s="31"/>
      <x:c r="E949" s="32"/>
      <x:c r="H949" s="27"/>
    </x:row>
    <x:row r="950">
      <x:c r="C950" s="27"/>
      <x:c r="D950" s="31"/>
      <x:c r="E950" s="32"/>
      <x:c r="H950" s="27"/>
    </x:row>
    <x:row r="951">
      <x:c r="C951" s="27"/>
      <x:c r="D951" s="31"/>
      <x:c r="E951" s="32"/>
      <x:c r="H951" s="27"/>
    </x:row>
    <x:row r="952">
      <x:c r="C952" s="27"/>
      <x:c r="D952" s="31"/>
      <x:c r="E952" s="32"/>
      <x:c r="H952" s="27"/>
    </x:row>
    <x:row r="953">
      <x:c r="C953" s="27"/>
      <x:c r="D953" s="31"/>
      <x:c r="E953" s="32"/>
      <x:c r="H953" s="27"/>
    </x:row>
    <x:row r="954">
      <x:c r="C954" s="27"/>
      <x:c r="D954" s="31"/>
      <x:c r="E954" s="32"/>
      <x:c r="H954" s="27"/>
    </x:row>
    <x:row r="955">
      <x:c r="C955" s="27"/>
      <x:c r="D955" s="31"/>
      <x:c r="E955" s="32"/>
      <x:c r="H955" s="27"/>
    </x:row>
    <x:row r="956">
      <x:c r="C956" s="27"/>
      <x:c r="D956" s="31"/>
      <x:c r="E956" s="32"/>
      <x:c r="H956" s="27"/>
    </x:row>
    <x:row r="957">
      <x:c r="C957" s="27"/>
      <x:c r="D957" s="31"/>
      <x:c r="E957" s="32"/>
      <x:c r="H957" s="27"/>
    </x:row>
    <x:row r="958">
      <x:c r="C958" s="27"/>
      <x:c r="D958" s="31"/>
      <x:c r="E958" s="32"/>
      <x:c r="H958" s="27"/>
    </x:row>
    <x:row r="959">
      <x:c r="C959" s="27"/>
      <x:c r="D959" s="31"/>
      <x:c r="E959" s="32"/>
      <x:c r="H959" s="27"/>
    </x:row>
    <x:row r="960">
      <x:c r="C960" s="27"/>
      <x:c r="D960" s="31"/>
      <x:c r="E960" s="32"/>
      <x:c r="H960" s="27"/>
    </x:row>
    <x:row r="961">
      <x:c r="C961" s="27"/>
      <x:c r="D961" s="31"/>
      <x:c r="E961" s="32"/>
      <x:c r="H961" s="27"/>
    </x:row>
    <x:row r="962">
      <x:c r="C962" s="27"/>
      <x:c r="D962" s="31"/>
      <x:c r="E962" s="32"/>
      <x:c r="H962" s="27"/>
    </x:row>
    <x:row r="963">
      <x:c r="C963" s="27"/>
      <x:c r="D963" s="31"/>
      <x:c r="E963" s="32"/>
      <x:c r="H963" s="27"/>
    </x:row>
    <x:row r="964">
      <x:c r="C964" s="27"/>
      <x:c r="D964" s="31"/>
      <x:c r="E964" s="32"/>
      <x:c r="H964" s="27"/>
    </x:row>
    <x:row r="965">
      <x:c r="C965" s="27"/>
      <x:c r="D965" s="31"/>
      <x:c r="E965" s="32"/>
      <x:c r="H965" s="27"/>
    </x:row>
    <x:row r="966">
      <x:c r="C966" s="27"/>
      <x:c r="D966" s="31"/>
      <x:c r="E966" s="32"/>
      <x:c r="H966" s="27"/>
    </x:row>
    <x:row r="967">
      <x:c r="C967" s="27"/>
      <x:c r="D967" s="31"/>
      <x:c r="E967" s="32"/>
      <x:c r="H967" s="27"/>
    </x:row>
    <x:row r="968">
      <x:c r="C968" s="27"/>
      <x:c r="D968" s="31"/>
      <x:c r="E968" s="32"/>
      <x:c r="H968" s="27"/>
    </x:row>
    <x:row r="969">
      <x:c r="C969" s="27"/>
      <x:c r="D969" s="31"/>
      <x:c r="E969" s="32"/>
      <x:c r="H969" s="27"/>
    </x:row>
    <x:row r="970">
      <x:c r="C970" s="27"/>
      <x:c r="D970" s="31"/>
      <x:c r="E970" s="32"/>
      <x:c r="H970" s="27"/>
    </x:row>
    <x:row r="971">
      <x:c r="C971" s="27"/>
      <x:c r="D971" s="31"/>
      <x:c r="E971" s="32"/>
      <x:c r="H971" s="27"/>
    </x:row>
    <x:row r="972">
      <x:c r="C972" s="27"/>
      <x:c r="D972" s="31"/>
      <x:c r="E972" s="32"/>
      <x:c r="H972" s="27"/>
    </x:row>
    <x:row r="973">
      <x:c r="C973" s="27"/>
      <x:c r="D973" s="31"/>
      <x:c r="E973" s="32"/>
      <x:c r="H973" s="27"/>
    </x:row>
    <x:row r="974">
      <x:c r="C974" s="27"/>
      <x:c r="D974" s="31"/>
      <x:c r="E974" s="32"/>
      <x:c r="H974" s="27"/>
    </x:row>
    <x:row r="975">
      <x:c r="C975" s="27"/>
      <x:c r="D975" s="31"/>
      <x:c r="E975" s="32"/>
      <x:c r="H975" s="27"/>
    </x:row>
    <x:row r="976">
      <x:c r="C976" s="27"/>
      <x:c r="D976" s="31"/>
      <x:c r="E976" s="32"/>
      <x:c r="H976" s="27"/>
    </x:row>
    <x:row r="977">
      <x:c r="C977" s="27"/>
      <x:c r="D977" s="31"/>
      <x:c r="E977" s="32"/>
      <x:c r="H977" s="27"/>
    </x:row>
    <x:row r="978">
      <x:c r="C978" s="27"/>
      <x:c r="D978" s="31"/>
      <x:c r="E978" s="32"/>
      <x:c r="H978" s="27"/>
    </x:row>
    <x:row r="979">
      <x:c r="C979" s="27"/>
      <x:c r="D979" s="31"/>
      <x:c r="E979" s="32"/>
      <x:c r="H979" s="27"/>
    </x:row>
    <x:row r="980">
      <x:c r="C980" s="27"/>
      <x:c r="D980" s="31"/>
      <x:c r="E980" s="32"/>
      <x:c r="H980" s="27"/>
    </x:row>
    <x:row r="981">
      <x:c r="C981" s="27"/>
      <x:c r="D981" s="31"/>
      <x:c r="E981" s="32"/>
      <x:c r="H981" s="27"/>
    </x:row>
    <x:row r="982">
      <x:c r="C982" s="27"/>
      <x:c r="D982" s="31"/>
      <x:c r="E982" s="32"/>
      <x:c r="H982" s="27"/>
    </x:row>
    <x:row r="983">
      <x:c r="C983" s="27"/>
      <x:c r="D983" s="31"/>
      <x:c r="E983" s="32"/>
      <x:c r="H983" s="27"/>
    </x:row>
    <x:row r="984">
      <x:c r="C984" s="27"/>
      <x:c r="D984" s="31"/>
      <x:c r="E984" s="32"/>
      <x:c r="H984" s="27"/>
    </x:row>
    <x:row r="985">
      <x:c r="C985" s="27"/>
      <x:c r="D985" s="31"/>
      <x:c r="E985" s="32"/>
      <x:c r="H985" s="27"/>
    </x:row>
    <x:row r="986">
      <x:c r="C986" s="27"/>
      <x:c r="D986" s="31"/>
      <x:c r="E986" s="32"/>
      <x:c r="H986" s="27"/>
    </x:row>
    <x:row r="987">
      <x:c r="C987" s="27"/>
      <x:c r="D987" s="31"/>
      <x:c r="E987" s="32"/>
      <x:c r="H987" s="27"/>
    </x:row>
    <x:row r="988">
      <x:c r="C988" s="27"/>
      <x:c r="D988" s="31"/>
      <x:c r="E988" s="32"/>
      <x:c r="H988" s="27"/>
    </x:row>
    <x:row r="989">
      <x:c r="C989" s="27"/>
      <x:c r="D989" s="31"/>
      <x:c r="E989" s="32"/>
      <x:c r="H989" s="27"/>
    </x:row>
    <x:row r="990">
      <x:c r="C990" s="27"/>
      <x:c r="D990" s="31"/>
      <x:c r="E990" s="32"/>
      <x:c r="H990" s="27"/>
    </x:row>
    <x:row r="991">
      <x:c r="C991" s="27"/>
      <x:c r="D991" s="31"/>
      <x:c r="E991" s="32"/>
      <x:c r="H991" s="27"/>
    </x:row>
    <x:row r="992">
      <x:c r="C992" s="27"/>
      <x:c r="D992" s="31"/>
      <x:c r="E992" s="32"/>
      <x:c r="H992" s="27"/>
    </x:row>
    <x:row r="993">
      <x:c r="C993" s="27"/>
      <x:c r="D993" s="31"/>
      <x:c r="E993" s="32"/>
      <x:c r="H993" s="27"/>
    </x:row>
    <x:row r="994">
      <x:c r="C994" s="27"/>
      <x:c r="D994" s="31"/>
      <x:c r="E994" s="32"/>
      <x:c r="H994" s="27"/>
    </x:row>
    <x:row r="995">
      <x:c r="C995" s="27"/>
      <x:c r="D995" s="31"/>
      <x:c r="E995" s="32"/>
      <x:c r="H995" s="27"/>
    </x:row>
    <x:row r="996">
      <x:c r="C996" s="27"/>
      <x:c r="D996" s="31"/>
      <x:c r="E996" s="32"/>
      <x:c r="H996" s="27"/>
    </x:row>
    <x:row r="997">
      <x:c r="C997" s="27"/>
      <x:c r="D997" s="31"/>
      <x:c r="E997" s="32"/>
      <x:c r="H997" s="27"/>
    </x:row>
    <x:row r="998">
      <x:c r="C998" s="27"/>
      <x:c r="D998" s="31"/>
      <x:c r="E998" s="32"/>
      <x:c r="H998" s="27"/>
    </x:row>
    <x:row r="999">
      <x:c r="C999" s="27"/>
      <x:c r="D999" s="31"/>
      <x:c r="E999" s="32"/>
      <x:c r="H999" s="27"/>
    </x:row>
    <x:row r="1000">
      <x:c r="C1000" s="27"/>
      <x:c r="D1000" s="31"/>
      <x:c r="E1000" s="32"/>
      <x:c r="H1000" s="27"/>
    </x:row>
    <x:row r="1001">
      <x:c r="A1001"/>
      <x:c r="B1001"/>
      <x:c r="C1001" s="27"/>
      <x:c r="D1001" s="31"/>
      <x:c r="E1001" s="32"/>
      <x:c r="F1001"/>
      <x:c r="G1001"/>
      <x:c r="H1001" s="27"/>
    </x:row>
  </x:sheetData>
  <x:pageMargins left="0.7" right="0.7" top="0.75" bottom="0.75" header="0.3" footer="0.3"/>
  <x:tableParts count="1">
    <x:tablePart xmlns:r="http://schemas.openxmlformats.org/officeDocument/2006/relationships" r:id="R3e53cea990434c7a"/>
  </x:tableParts>
</x: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6B4B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7" hidden="0" customWidth="1"/>
    <col min="3" max="3" width="17" hidden="0" customWidth="1"/>
    <col min="4" max="4" width="17" hidden="0" customWidth="1"/>
    <col min="5" max="5" width="3" hidden="0" customWidth="1"/>
    <col min="6" max="6" width="23" hidden="0" customWidth="1"/>
    <col min="7" max="7" width="17" hidden="0" customWidth="1"/>
    <col min="8" max="8" width="17" hidden="0" customWidth="1"/>
    <col min="10" max="10" width="22" hidden="0" customWidth="1"/>
    <col min="11" max="11" width="22" hidden="0" customWidth="1"/>
    <col min="12" max="12" width="25" hidden="0" customWidth="1"/>
    <col min="13" max="13" width="25" hidden="0" customWidth="1"/>
    <col min="14" max="14" width="25" hidden="0" customWidth="1"/>
    <col min="15" max="15" width="25" hidden="0" customWidth="1"/>
  </cols>
  <sheetData>
    <row r="1" ht="38" customHeight="1">
      <c r="A1" s="4" t="str">
        <v>SHEETIFY  /  RECEIPT TRACKER</v>
      </c>
      <c r="B1" s="4" t="str">
        <v>SHEETIFY  /  RECEIPT TRACKER</v>
      </c>
      <c r="C1" s="4" t="str">
        <v>SHEETIFY  /  RECEIPT TRACKER</v>
      </c>
      <c r="D1" s="4" t="str">
        <v>SHEETIFY  /  RECEIPT TRACKER</v>
      </c>
      <c r="E1" s="4" t="str">
        <v>SHEETIFY  /  RECEIPT TRACKER</v>
      </c>
      <c r="F1" s="4" t="str">
        <v>SHEETIFY  /  RECEIPT TRACKER</v>
      </c>
      <c r="G1" s="4" t="str">
        <v>SHEETIFY  /  RECEIPT TRACKER</v>
      </c>
      <c r="H1" s="4" t="str">
        <v>SHEETIFY  /  RECEIPT TRACKER</v>
      </c>
      <c r="J1" s="14" t="str">
        <v>Receipt row</v>
      </c>
      <c r="K1" s="14" t="str">
        <v>Date used in totals</v>
      </c>
      <c r="L1" s="14" t="inlineStr">
        <is>
          <t>Amount used in totals</t>
        </is>
      </c>
      <c r="M1" s="14" t="inlineStr">
        <is>
          <t>Currency used in totals</t>
        </is>
      </c>
      <c r="N1" s="14" t="inlineStr">
        <is>
          <t>Category used in totals</t>
        </is>
      </c>
      <c r="O1" s="14" t="inlineStr">
        <is>
          <t>Tax used in totals</t>
        </is>
      </c>
    </row>
    <row r="2" ht="25" customHeight="1">
      <c r="A2" s="5" t="str">
        <v>Your receipts, with a clearer view of the month.</v>
      </c>
      <c r="B2" s="5"/>
      <c r="C2" s="5"/>
      <c r="D2" s="5"/>
      <c r="E2" s="5"/>
      <c r="F2" s="5"/>
      <c r="G2" s="5"/>
      <c r="H2" s="5"/>
      <c r="J2" t="n">
        <f>IF('Receipts'!E2="","",2)</f>
        <v>2</v>
      </c>
      <c r="K2" s="15" t="n">
        <f>IF('Receipts'!E2="","",IF(ISNUMBER('Receipts'!E2),'Receipts'!E2,DATEVALUE('Receipts'!E2)))</f>
        <v>46237</v>
      </c>
      <c r="L2" s="21">
        <f>IF('Receipts'!C2="","",'Receipts'!C2)</f>
        <v>45</v>
      </c>
      <c r="M2" t="str">
        <f>IF('Receipts'!D2="","",'Receipts'!D2)</f>
        <v>USD</v>
      </c>
      <c r="N2" t="str">
        <f>IF('Receipts'!G2="","",'Receipts'!G2)</f>
        <v>Supplies</v>
      </c>
      <c r="O2" s="21">
        <f>IF('Receipts'!H2="","",'Receipts'!H2)</f>
        <v>3</v>
      </c>
    </row>
    <row r="3" ht="25" customHeight="1">
      <c r="A3" s="2"/>
      <c r="B3" s="2"/>
      <c r="C3" s="2"/>
      <c r="D3" s="2"/>
      <c r="E3" s="2"/>
      <c r="F3" s="2"/>
      <c r="G3" s="2"/>
      <c r="H3" s="2"/>
      <c r="J3" t="n">
        <f>IF('Receipts'!E3="","",3)</f>
        <v>3</v>
      </c>
      <c r="K3" s="15" t="n">
        <f>IF('Receipts'!E3="","",IF(ISNUMBER('Receipts'!E3),'Receipts'!E3,DATEVALUE('Receipts'!E3)))</f>
        <v>46270</v>
      </c>
      <c r="L3" s="21">
        <f>IF('Receipts'!C3="","",'Receipts'!C3)</f>
        <v>16.5</v>
      </c>
      <c r="M3" t="str">
        <f>IF('Receipts'!D3="","",'Receipts'!D3)</f>
        <v>USD</v>
      </c>
      <c r="N3" t="str">
        <f>IF('Receipts'!G3="","",'Receipts'!G3)</f>
        <v>Travel</v>
      </c>
      <c r="O3" s="21">
        <f>IF('Receipts'!H3="","",'Receipts'!H3)</f>
        <v>0</v>
      </c>
    </row>
    <row r="4" ht="25" customHeight="1">
      <c r="A4" s="2" t="str">
        <v>Year</v>
      </c>
      <c r="B4" s="7" t="n">
        <v>2026</v>
      </c>
      <c r="C4" s="2"/>
      <c r="D4" s="2"/>
      <c r="E4" s="2"/>
      <c r="F4" s="2" t="str">
        <v>Currency</v>
      </c>
      <c r="G4" s="7" t="str">
        <v>USD</v>
      </c>
      <c r="H4" s="2"/>
      <c r="J4" t="n">
        <f>IF('Receipts'!E4="","",4)</f>
        <v>4</v>
      </c>
      <c r="K4" s="15" t="n">
        <f>IF('Receipts'!E4="","",IF(ISNUMBER('Receipts'!E4),'Receipts'!E4,DATEVALUE('Receipts'!E4)))</f>
        <v>46305</v>
      </c>
      <c r="L4" s="21">
        <f>IF('Receipts'!C4="","",'Receipts'!C4)</f>
        <v>89</v>
      </c>
      <c r="M4" t="str">
        <f>IF('Receipts'!D4="","",'Receipts'!D4)</f>
        <v>USD</v>
      </c>
      <c r="N4" t="str">
        <f>IF('Receipts'!G4="","",'Receipts'!G4)</f>
        <v>Software</v>
      </c>
      <c r="O4" s="21">
        <f>IF('Receipts'!H4="","",'Receipts'!H4)</f>
        <v>0</v>
      </c>
    </row>
    <row r="5" ht="25" customHeight="1">
      <c r="A5" s="2"/>
      <c r="B5" s="2"/>
      <c r="C5" s="2"/>
      <c r="D5" s="2"/>
      <c r="E5" s="2"/>
      <c r="F5" s="2"/>
      <c r="G5" s="2"/>
      <c r="H5" s="2"/>
      <c r="J5" t="n">
        <f>IF('Receipts'!E5="","",5)</f>
        <v>5</v>
      </c>
      <c r="K5" s="15" t="n">
        <f>IF('Receipts'!E5="","",IF(ISNUMBER('Receipts'!E5),'Receipts'!E5,DATEVALUE('Receipts'!E5)))</f>
        <v>46271</v>
      </c>
      <c r="L5" s="21">
        <f>IF('Receipts'!C5="","",'Receipts'!C5)</f>
        <v>27</v>
      </c>
      <c r="M5" t="str">
        <f>IF('Receipts'!D5="","",'Receipts'!D5)</f>
        <v>GBP</v>
      </c>
      <c r="N5" t="str">
        <f>IF('Receipts'!G5="","",'Receipts'!G5)</f>
        <v>Meals</v>
      </c>
      <c r="O5" s="21">
        <f>IF('Receipts'!H5="","",'Receipts'!H5)</f>
        <v>4.5</v>
      </c>
    </row>
    <row r="6" ht="25" customHeight="1">
      <c r="A6" s="8" t="str">
        <v>Total recorded</v>
      </c>
      <c r="B6" s="8"/>
      <c r="C6" s="8" t="str">
        <v>Receipts in this view</v>
      </c>
      <c r="D6" s="8"/>
      <c r="E6" s="2"/>
      <c r="F6" s="8" t="str">
        <v>Tax recorded on receipts</v>
      </c>
      <c r="G6" s="8"/>
      <c r="H6" s="8"/>
      <c r="J6" t="n">
        <f>IF('Receipts'!E6="","",6)</f>
        <v>6</v>
      </c>
      <c r="K6" s="15" t="n">
        <f>IF('Receipts'!E6="","",IF(ISNUMBER('Receipts'!E6),'Receipts'!E6,DATEVALUE('Receipts'!E6)))</f>
        <v>46301</v>
      </c>
      <c r="L6" s="21">
        <f>IF('Receipts'!C6="","",'Receipts'!C6)</f>
        <v>80</v>
      </c>
      <c r="M6" t="str">
        <f>IF('Receipts'!D6="","",'Receipts'!D6)</f>
        <v>GBP</v>
      </c>
      <c r="N6" t="str">
        <f>IF('Receipts'!G6="","",'Receipts'!G6)</f>
        <v>Supplies</v>
      </c>
      <c r="O6" s="21">
        <f>IF('Receipts'!H6="","",'Receipts'!H6)</f>
        <v>13.33</v>
      </c>
    </row>
    <row r="7" ht="34" customHeight="1">
      <c r="A7" s="11" t="n">
        <f>SUM(B12:B23)</f>
        <v>205.5</v>
      </c>
      <c r="B7" s="9"/>
      <c r="C7" s="9" t="n">
        <f>SUM(C12:C23)</f>
        <v>4</v>
      </c>
      <c r="D7" s="9"/>
      <c r="E7" s="10"/>
      <c r="F7" s="11" t="n">
        <f>SUM(D12:D23)</f>
        <v>3</v>
      </c>
      <c r="G7" s="9"/>
      <c r="H7" s="9"/>
      <c r="J7" t="n">
        <f>IF('Receipts'!E7="","",7)</f>
        <v>7</v>
      </c>
      <c r="K7" s="15" t="n">
        <f>IF('Receipts'!E7="","",IF(ISNUMBER('Receipts'!E7),'Receipts'!E7,DATEVALUE('Receipts'!E7)))</f>
        <v>46303</v>
      </c>
      <c r="L7" s="21">
        <f>IF('Receipts'!C7="","",'Receipts'!C7)</f>
        <v>34</v>
      </c>
      <c r="M7" t="str">
        <f>IF('Receipts'!D7="","",'Receipts'!D7)</f>
        <v>EUR</v>
      </c>
      <c r="N7" t="str">
        <f>IF('Receipts'!G7="","",'Receipts'!G7)</f>
        <v>Travel</v>
      </c>
      <c r="O7" s="21">
        <f>IF('Receipts'!H7="","",'Receipts'!H7)</f>
        <v>0</v>
      </c>
    </row>
    <row r="8" ht="25" customHeight="1">
      <c r="A8" s="2"/>
      <c r="B8" s="2"/>
      <c r="C8" s="2"/>
      <c r="D8" s="2"/>
      <c r="E8" s="2"/>
      <c r="F8" s="2"/>
      <c r="G8" s="2"/>
      <c r="H8" s="2"/>
      <c r="J8" t="n">
        <f>IF('Receipts'!E8="","",8)</f>
        <v>8</v>
      </c>
      <c r="K8" s="15" t="n">
        <f>IF('Receipts'!E8="","",IF(ISNUMBER('Receipts'!E8),'Receipts'!E8,DATEVALUE('Receipts'!E8)))</f>
        <v>46302</v>
      </c>
      <c r="L8" s="21">
        <f>IF('Receipts'!C8="","",'Receipts'!C8)</f>
        <v>55</v>
      </c>
      <c r="M8" t="str">
        <f>IF('Receipts'!D8="","",'Receipts'!D8)</f>
        <v>USD</v>
      </c>
      <c r="N8" t="str">
        <f>IF('Receipts'!G8="","",'Receipts'!G8)</f>
        <v/>
      </c>
      <c r="O8" s="21">
        <f>IF('Receipts'!H8="","",'Receipts'!H8)</f>
        <v>0</v>
      </c>
    </row>
    <row r="9" ht="25" customHeight="1">
      <c r="A9" s="12" t="str">
        <v>Sample data is included. Clear Receipts rows 2–8 before adding your own.</v>
      </c>
      <c r="B9" s="12"/>
      <c r="C9" s="12"/>
      <c r="D9" s="12"/>
      <c r="E9" s="12"/>
      <c r="F9" s="12"/>
      <c r="G9" s="12"/>
      <c r="H9" s="12"/>
      <c r="J9" t="str">
        <f>IF('Receipts'!E9="","",9)</f>
      </c>
      <c r="K9" s="15" t="str">
        <f>IF('Receipts'!E9="","",IF(ISNUMBER('Receipts'!E9),'Receipts'!E9,DATEVALUE('Receipts'!E9)))</f>
      </c>
      <c r="L9" s="21" t="str">
        <f>IF('Receipts'!C9="","",'Receipts'!C9)</f>
        <v/>
      </c>
      <c r="M9" t="str">
        <f>IF('Receipts'!D9="","",'Receipts'!D9)</f>
        <v/>
      </c>
      <c r="N9" t="str">
        <f>IF('Receipts'!G9="","",'Receipts'!G9)</f>
        <v/>
      </c>
      <c r="O9" s="21" t="str">
        <f>IF('Receipts'!H9="","",'Receipts'!H9)</f>
        <v/>
      </c>
    </row>
    <row r="10" ht="25" customHeight="1">
      <c r="A10" s="2"/>
      <c r="B10" s="2"/>
      <c r="C10" s="2"/>
      <c r="D10" s="2"/>
      <c r="E10" s="2"/>
      <c r="F10" s="2"/>
      <c r="G10" s="2"/>
      <c r="H10" s="2"/>
      <c r="J10" t="str">
        <f>IF('Receipts'!E10="","",10)</f>
      </c>
      <c r="K10" s="15" t="str">
        <f>IF('Receipts'!E10="","",IF(ISNUMBER('Receipts'!E10),'Receipts'!E10,DATEVALUE('Receipts'!E10)))</f>
      </c>
      <c r="L10" s="21" t="str">
        <f>IF('Receipts'!C10="","",'Receipts'!C10)</f>
        <v/>
      </c>
      <c r="M10" t="str">
        <f>IF('Receipts'!D10="","",'Receipts'!D10)</f>
        <v/>
      </c>
      <c r="N10" t="str">
        <f>IF('Receipts'!G10="","",'Receipts'!G10)</f>
        <v/>
      </c>
      <c r="O10" s="21" t="str">
        <f>IF('Receipts'!H10="","",'Receipts'!H10)</f>
        <v/>
      </c>
    </row>
    <row r="11" ht="25" customHeight="1">
      <c r="A11" s="13" t="str">
        <v>Month</v>
      </c>
      <c r="B11" s="13" t="str">
        <v>Amount</v>
      </c>
      <c r="C11" s="13" t="str">
        <v>Receipts</v>
      </c>
      <c r="D11" s="13" t="str">
        <v>Tax recorded</v>
      </c>
      <c r="E11" s="2"/>
      <c r="F11" s="13" t="str">
        <v>Category</v>
      </c>
      <c r="G11" s="13" t="str">
        <v>Amount</v>
      </c>
      <c r="H11" s="13" t="str">
        <v>Receipts</v>
      </c>
      <c r="J11" t="str">
        <f>IF('Receipts'!E11="","",11)</f>
      </c>
      <c r="K11" s="15" t="str">
        <f>IF('Receipts'!E11="","",IF(ISNUMBER('Receipts'!E11),'Receipts'!E11,DATEVALUE('Receipts'!E11)))</f>
      </c>
      <c r="L11" s="21" t="str">
        <f>IF('Receipts'!C11="","",'Receipts'!C11)</f>
        <v/>
      </c>
      <c r="M11" t="str">
        <f>IF('Receipts'!D11="","",'Receipts'!D11)</f>
        <v/>
      </c>
      <c r="N11" t="str">
        <f>IF('Receipts'!G11="","",'Receipts'!G11)</f>
        <v/>
      </c>
      <c r="O11" s="21" t="str">
        <f>IF('Receipts'!H11="","",'Receipts'!H11)</f>
        <v/>
      </c>
    </row>
    <row r="12" ht="25" customHeight="1">
      <c r="A12" s="2" t="str">
        <v>Jan</v>
      </c>
      <c r="B12" s="21" t="n">
        <f>SUMIFS($L$2:$L$1001,$M$2:$M$1001,$G$4,$K$2:$K$1001,"&gt;="&amp;DATE($B$4,1,1),$K$2:$K$1001,"&lt;"&amp;DATE($B$4,2,1))</f>
        <v>0</v>
      </c>
      <c r="C12" s="22" t="n">
        <f>COUNTIFS($M$2:$M$1001,$G$4,$K$2:$K$1001,"&gt;="&amp;DATE($B$4,1,1),$K$2:$K$1001,"&lt;"&amp;DATE($B$4,2,1))</f>
        <v>0</v>
      </c>
      <c r="D12" s="21" t="n">
        <f>SUMIFS($O$2:$O$1001,$M$2:$M$1001,$G$4,$K$2:$K$1001,"&gt;="&amp;DATE($B$4,1,1),$K$2:$K$1001,"&lt;"&amp;DATE($B$4,2,1))</f>
        <v>0</v>
      </c>
      <c r="E12" s="2"/>
      <c r="F12" s="2" t="str">
        <v>Supplies</v>
      </c>
      <c r="G12" s="21" t="n">
        <f>SUMIFS($L$2:$L$1001,$M$2:$M$1001,$G$4,$N$2:$N$1001,F12,$K$2:$K$1001,"&gt;="&amp;DATE($B$4,1,1),$K$2:$K$1001,"&lt;"&amp;DATE($B$4+1,1,1))</f>
        <v>45</v>
      </c>
      <c r="H12" s="22" t="n">
        <f>COUNTIFS($M$2:$M$1001,$G$4,$N$2:$N$1001,F12,$K$2:$K$1001,"&gt;="&amp;DATE($B$4,1,1),$K$2:$K$1001,"&lt;"&amp;DATE($B$4+1,1,1))</f>
        <v>1</v>
      </c>
      <c r="J12" t="str">
        <f>IF('Receipts'!E12="","",12)</f>
      </c>
      <c r="K12" s="15" t="str">
        <f>IF('Receipts'!E12="","",IF(ISNUMBER('Receipts'!E12),'Receipts'!E12,DATEVALUE('Receipts'!E12)))</f>
      </c>
      <c r="L12" s="21" t="str">
        <f>IF('Receipts'!C12="","",'Receipts'!C12)</f>
        <v/>
      </c>
      <c r="M12" t="str">
        <f>IF('Receipts'!D12="","",'Receipts'!D12)</f>
        <v/>
      </c>
      <c r="N12" t="str">
        <f>IF('Receipts'!G12="","",'Receipts'!G12)</f>
        <v/>
      </c>
      <c r="O12" s="21" t="str">
        <f>IF('Receipts'!H12="","",'Receipts'!H12)</f>
        <v/>
      </c>
    </row>
    <row r="13" ht="25" customHeight="1">
      <c r="A13" s="16" t="str">
        <v>Feb</v>
      </c>
      <c r="B13" s="23" t="n">
        <f>SUMIFS($L$2:$L$1001,$M$2:$M$1001,$G$4,$K$2:$K$1001,"&gt;="&amp;DATE($B$4,2,1),$K$2:$K$1001,"&lt;"&amp;DATE($B$4,3,1))</f>
        <v>0</v>
      </c>
      <c r="C13" s="24" t="n">
        <f>COUNTIFS($M$2:$M$1001,$G$4,$K$2:$K$1001,"&gt;="&amp;DATE($B$4,2,1),$K$2:$K$1001,"&lt;"&amp;DATE($B$4,3,1))</f>
        <v>0</v>
      </c>
      <c r="D13" s="23" t="n">
        <f>SUMIFS($O$2:$O$1001,$M$2:$M$1001,$G$4,$K$2:$K$1001,"&gt;="&amp;DATE($B$4,2,1),$K$2:$K$1001,"&lt;"&amp;DATE($B$4,3,1))</f>
        <v>0</v>
      </c>
      <c r="E13" s="2"/>
      <c r="F13" s="16" t="str">
        <v>Travel</v>
      </c>
      <c r="G13" s="23" t="n">
        <f>SUMIFS($L$2:$L$1001,$M$2:$M$1001,$G$4,$N$2:$N$1001,F13,$K$2:$K$1001,"&gt;="&amp;DATE($B$4,1,1),$K$2:$K$1001,"&lt;"&amp;DATE($B$4+1,1,1))</f>
        <v>16.5</v>
      </c>
      <c r="H13" s="24" t="n">
        <f>COUNTIFS($M$2:$M$1001,$G$4,$N$2:$N$1001,F13,$K$2:$K$1001,"&gt;="&amp;DATE($B$4,1,1),$K$2:$K$1001,"&lt;"&amp;DATE($B$4+1,1,1))</f>
        <v>1</v>
      </c>
      <c r="J13" t="str">
        <f>IF('Receipts'!E13="","",13)</f>
      </c>
      <c r="K13" s="15" t="str">
        <f>IF('Receipts'!E13="","",IF(ISNUMBER('Receipts'!E13),'Receipts'!E13,DATEVALUE('Receipts'!E13)))</f>
      </c>
      <c r="L13" s="21" t="str">
        <f>IF('Receipts'!C13="","",'Receipts'!C13)</f>
        <v/>
      </c>
      <c r="M13" t="str">
        <f>IF('Receipts'!D13="","",'Receipts'!D13)</f>
        <v/>
      </c>
      <c r="N13" t="str">
        <f>IF('Receipts'!G13="","",'Receipts'!G13)</f>
        <v/>
      </c>
      <c r="O13" s="21" t="str">
        <f>IF('Receipts'!H13="","",'Receipts'!H13)</f>
        <v/>
      </c>
    </row>
    <row r="14" ht="25" customHeight="1">
      <c r="A14" s="2" t="str">
        <v>Mar</v>
      </c>
      <c r="B14" s="21" t="n">
        <f>SUMIFS($L$2:$L$1001,$M$2:$M$1001,$G$4,$K$2:$K$1001,"&gt;="&amp;DATE($B$4,3,1),$K$2:$K$1001,"&lt;"&amp;DATE($B$4,4,1))</f>
        <v>0</v>
      </c>
      <c r="C14" s="22" t="n">
        <f>COUNTIFS($M$2:$M$1001,$G$4,$K$2:$K$1001,"&gt;="&amp;DATE($B$4,3,1),$K$2:$K$1001,"&lt;"&amp;DATE($B$4,4,1))</f>
        <v>0</v>
      </c>
      <c r="D14" s="21" t="n">
        <f>SUMIFS($O$2:$O$1001,$M$2:$M$1001,$G$4,$K$2:$K$1001,"&gt;="&amp;DATE($B$4,3,1),$K$2:$K$1001,"&lt;"&amp;DATE($B$4,4,1))</f>
        <v>0</v>
      </c>
      <c r="E14" s="2"/>
      <c r="F14" s="2" t="str">
        <v>Meals</v>
      </c>
      <c r="G14" s="21" t="n">
        <f>SUMIFS($L$2:$L$1001,$M$2:$M$1001,$G$4,$N$2:$N$1001,F14,$K$2:$K$1001,"&gt;="&amp;DATE($B$4,1,1),$K$2:$K$1001,"&lt;"&amp;DATE($B$4+1,1,1))</f>
        <v>0</v>
      </c>
      <c r="H14" s="22" t="n">
        <f>COUNTIFS($M$2:$M$1001,$G$4,$N$2:$N$1001,F14,$K$2:$K$1001,"&gt;="&amp;DATE($B$4,1,1),$K$2:$K$1001,"&lt;"&amp;DATE($B$4+1,1,1))</f>
        <v>0</v>
      </c>
      <c r="J14" t="str">
        <f>IF('Receipts'!E14="","",14)</f>
      </c>
      <c r="K14" s="15" t="str">
        <f>IF('Receipts'!E14="","",IF(ISNUMBER('Receipts'!E14),'Receipts'!E14,DATEVALUE('Receipts'!E14)))</f>
      </c>
      <c r="L14" s="21" t="str">
        <f>IF('Receipts'!C14="","",'Receipts'!C14)</f>
        <v/>
      </c>
      <c r="M14" t="str">
        <f>IF('Receipts'!D14="","",'Receipts'!D14)</f>
        <v/>
      </c>
      <c r="N14" t="str">
        <f>IF('Receipts'!G14="","",'Receipts'!G14)</f>
        <v/>
      </c>
      <c r="O14" s="21" t="str">
        <f>IF('Receipts'!H14="","",'Receipts'!H14)</f>
        <v/>
      </c>
    </row>
    <row r="15" ht="25" customHeight="1">
      <c r="A15" s="16" t="str">
        <v>Apr</v>
      </c>
      <c r="B15" s="23" t="n">
        <f>SUMIFS($L$2:$L$1001,$M$2:$M$1001,$G$4,$K$2:$K$1001,"&gt;="&amp;DATE($B$4,4,1),$K$2:$K$1001,"&lt;"&amp;DATE($B$4,5,1))</f>
        <v>0</v>
      </c>
      <c r="C15" s="24" t="n">
        <f>COUNTIFS($M$2:$M$1001,$G$4,$K$2:$K$1001,"&gt;="&amp;DATE($B$4,4,1),$K$2:$K$1001,"&lt;"&amp;DATE($B$4,5,1))</f>
        <v>0</v>
      </c>
      <c r="D15" s="23" t="n">
        <f>SUMIFS($O$2:$O$1001,$M$2:$M$1001,$G$4,$K$2:$K$1001,"&gt;="&amp;DATE($B$4,4,1),$K$2:$K$1001,"&lt;"&amp;DATE($B$4,5,1))</f>
        <v>0</v>
      </c>
      <c r="E15" s="2"/>
      <c r="F15" s="16" t="str">
        <v>Software</v>
      </c>
      <c r="G15" s="23" t="n">
        <f>SUMIFS($L$2:$L$1001,$M$2:$M$1001,$G$4,$N$2:$N$1001,F15,$K$2:$K$1001,"&gt;="&amp;DATE($B$4,1,1),$K$2:$K$1001,"&lt;"&amp;DATE($B$4+1,1,1))</f>
        <v>89</v>
      </c>
      <c r="H15" s="24" t="n">
        <f>COUNTIFS($M$2:$M$1001,$G$4,$N$2:$N$1001,F15,$K$2:$K$1001,"&gt;="&amp;DATE($B$4,1,1),$K$2:$K$1001,"&lt;"&amp;DATE($B$4+1,1,1))</f>
        <v>1</v>
      </c>
      <c r="J15" t="str">
        <f>IF('Receipts'!E15="","",15)</f>
      </c>
      <c r="K15" s="15" t="str">
        <f>IF('Receipts'!E15="","",IF(ISNUMBER('Receipts'!E15),'Receipts'!E15,DATEVALUE('Receipts'!E15)))</f>
      </c>
      <c r="L15" s="21" t="str">
        <f>IF('Receipts'!C15="","",'Receipts'!C15)</f>
        <v/>
      </c>
      <c r="M15" t="str">
        <f>IF('Receipts'!D15="","",'Receipts'!D15)</f>
        <v/>
      </c>
      <c r="N15" t="str">
        <f>IF('Receipts'!G15="","",'Receipts'!G15)</f>
        <v/>
      </c>
      <c r="O15" s="21" t="str">
        <f>IF('Receipts'!H15="","",'Receipts'!H15)</f>
        <v/>
      </c>
    </row>
    <row r="16" ht="25" customHeight="1">
      <c r="A16" s="2" t="str">
        <v>May</v>
      </c>
      <c r="B16" s="21" t="n">
        <f>SUMIFS($L$2:$L$1001,$M$2:$M$1001,$G$4,$K$2:$K$1001,"&gt;="&amp;DATE($B$4,5,1),$K$2:$K$1001,"&lt;"&amp;DATE($B$4,6,1))</f>
        <v>0</v>
      </c>
      <c r="C16" s="22" t="n">
        <f>COUNTIFS($M$2:$M$1001,$G$4,$K$2:$K$1001,"&gt;="&amp;DATE($B$4,5,1),$K$2:$K$1001,"&lt;"&amp;DATE($B$4,6,1))</f>
        <v>0</v>
      </c>
      <c r="D16" s="21" t="n">
        <f>SUMIFS($O$2:$O$1001,$M$2:$M$1001,$G$4,$K$2:$K$1001,"&gt;="&amp;DATE($B$4,5,1),$K$2:$K$1001,"&lt;"&amp;DATE($B$4,6,1))</f>
        <v>0</v>
      </c>
      <c r="E16" s="2"/>
      <c r="F16" s="2" t="str">
        <v>Equipment</v>
      </c>
      <c r="G16" s="21" t="n">
        <f>SUMIFS($L$2:$L$1001,$M$2:$M$1001,$G$4,$N$2:$N$1001,F16,$K$2:$K$1001,"&gt;="&amp;DATE($B$4,1,1),$K$2:$K$1001,"&lt;"&amp;DATE($B$4+1,1,1))</f>
        <v>0</v>
      </c>
      <c r="H16" s="22" t="n">
        <f>COUNTIFS($M$2:$M$1001,$G$4,$N$2:$N$1001,F16,$K$2:$K$1001,"&gt;="&amp;DATE($B$4,1,1),$K$2:$K$1001,"&lt;"&amp;DATE($B$4+1,1,1))</f>
        <v>0</v>
      </c>
      <c r="J16" t="str">
        <f>IF('Receipts'!E16="","",16)</f>
      </c>
      <c r="K16" s="15" t="str">
        <f>IF('Receipts'!E16="","",IF(ISNUMBER('Receipts'!E16),'Receipts'!E16,DATEVALUE('Receipts'!E16)))</f>
      </c>
      <c r="L16" s="21" t="str">
        <f>IF('Receipts'!C16="","",'Receipts'!C16)</f>
        <v/>
      </c>
      <c r="M16" t="str">
        <f>IF('Receipts'!D16="","",'Receipts'!D16)</f>
        <v/>
      </c>
      <c r="N16" t="str">
        <f>IF('Receipts'!G16="","",'Receipts'!G16)</f>
        <v/>
      </c>
      <c r="O16" s="21" t="str">
        <f>IF('Receipts'!H16="","",'Receipts'!H16)</f>
        <v/>
      </c>
    </row>
    <row r="17" ht="25" customHeight="1">
      <c r="A17" s="16" t="str">
        <v>Jun</v>
      </c>
      <c r="B17" s="23" t="n">
        <f>SUMIFS($L$2:$L$1001,$M$2:$M$1001,$G$4,$K$2:$K$1001,"&gt;="&amp;DATE($B$4,6,1),$K$2:$K$1001,"&lt;"&amp;DATE($B$4,7,1))</f>
        <v>0</v>
      </c>
      <c r="C17" s="24" t="n">
        <f>COUNTIFS($M$2:$M$1001,$G$4,$K$2:$K$1001,"&gt;="&amp;DATE($B$4,6,1),$K$2:$K$1001,"&lt;"&amp;DATE($B$4,7,1))</f>
        <v>0</v>
      </c>
      <c r="D17" s="23" t="n">
        <f>SUMIFS($O$2:$O$1001,$M$2:$M$1001,$G$4,$K$2:$K$1001,"&gt;="&amp;DATE($B$4,6,1),$K$2:$K$1001,"&lt;"&amp;DATE($B$4,7,1))</f>
        <v>0</v>
      </c>
      <c r="E17" s="2"/>
      <c r="F17" s="16" t="str">
        <v>Services</v>
      </c>
      <c r="G17" s="23" t="n">
        <f>SUMIFS($L$2:$L$1001,$M$2:$M$1001,$G$4,$N$2:$N$1001,F17,$K$2:$K$1001,"&gt;="&amp;DATE($B$4,1,1),$K$2:$K$1001,"&lt;"&amp;DATE($B$4+1,1,1))</f>
        <v>0</v>
      </c>
      <c r="H17" s="24" t="n">
        <f>COUNTIFS($M$2:$M$1001,$G$4,$N$2:$N$1001,F17,$K$2:$K$1001,"&gt;="&amp;DATE($B$4,1,1),$K$2:$K$1001,"&lt;"&amp;DATE($B$4+1,1,1))</f>
        <v>0</v>
      </c>
      <c r="J17" t="str">
        <f>IF('Receipts'!E17="","",17)</f>
      </c>
      <c r="K17" s="15" t="str">
        <f>IF('Receipts'!E17="","",IF(ISNUMBER('Receipts'!E17),'Receipts'!E17,DATEVALUE('Receipts'!E17)))</f>
      </c>
      <c r="L17" s="21" t="str">
        <f>IF('Receipts'!C17="","",'Receipts'!C17)</f>
        <v/>
      </c>
      <c r="M17" t="str">
        <f>IF('Receipts'!D17="","",'Receipts'!D17)</f>
        <v/>
      </c>
      <c r="N17" t="str">
        <f>IF('Receipts'!G17="","",'Receipts'!G17)</f>
        <v/>
      </c>
      <c r="O17" s="21" t="str">
        <f>IF('Receipts'!H17="","",'Receipts'!H17)</f>
        <v/>
      </c>
    </row>
    <row r="18" ht="25" customHeight="1">
      <c r="A18" s="2" t="str">
        <v>Jul</v>
      </c>
      <c r="B18" s="21" t="n">
        <f>SUMIFS($L$2:$L$1001,$M$2:$M$1001,$G$4,$K$2:$K$1001,"&gt;="&amp;DATE($B$4,7,1),$K$2:$K$1001,"&lt;"&amp;DATE($B$4,8,1))</f>
        <v>0</v>
      </c>
      <c r="C18" s="22" t="n">
        <f>COUNTIFS($M$2:$M$1001,$G$4,$K$2:$K$1001,"&gt;="&amp;DATE($B$4,7,1),$K$2:$K$1001,"&lt;"&amp;DATE($B$4,8,1))</f>
        <v>0</v>
      </c>
      <c r="D18" s="21" t="n">
        <f>SUMIFS($O$2:$O$1001,$M$2:$M$1001,$G$4,$K$2:$K$1001,"&gt;="&amp;DATE($B$4,7,1),$K$2:$K$1001,"&lt;"&amp;DATE($B$4,8,1))</f>
        <v>0</v>
      </c>
      <c r="E18" s="2"/>
      <c r="F18" s="2" t="str">
        <v>Other</v>
      </c>
      <c r="G18" s="21" t="n">
        <f>SUMIFS($L$2:$L$1001,$M$2:$M$1001,$G$4,$N$2:$N$1001,F18,$K$2:$K$1001,"&gt;="&amp;DATE($B$4,1,1),$K$2:$K$1001,"&lt;"&amp;DATE($B$4+1,1,1))</f>
        <v>0</v>
      </c>
      <c r="H18" s="22" t="n">
        <f>COUNTIFS($M$2:$M$1001,$G$4,$N$2:$N$1001,F18,$K$2:$K$1001,"&gt;="&amp;DATE($B$4,1,1),$K$2:$K$1001,"&lt;"&amp;DATE($B$4+1,1,1))</f>
        <v>0</v>
      </c>
      <c r="J18" t="str">
        <f>IF('Receipts'!E18="","",18)</f>
      </c>
      <c r="K18" s="15" t="str">
        <f>IF('Receipts'!E18="","",IF(ISNUMBER('Receipts'!E18),'Receipts'!E18,DATEVALUE('Receipts'!E18)))</f>
      </c>
      <c r="L18" s="21" t="str">
        <f>IF('Receipts'!C18="","",'Receipts'!C18)</f>
        <v/>
      </c>
      <c r="M18" t="str">
        <f>IF('Receipts'!D18="","",'Receipts'!D18)</f>
        <v/>
      </c>
      <c r="N18" t="str">
        <f>IF('Receipts'!G18="","",'Receipts'!G18)</f>
        <v/>
      </c>
      <c r="O18" s="21" t="str">
        <f>IF('Receipts'!H18="","",'Receipts'!H18)</f>
        <v/>
      </c>
    </row>
    <row r="19" ht="25" customHeight="1">
      <c r="A19" s="16" t="str">
        <v>Aug</v>
      </c>
      <c r="B19" s="23" t="n">
        <f>SUMIFS($L$2:$L$1001,$M$2:$M$1001,$G$4,$K$2:$K$1001,"&gt;="&amp;DATE($B$4,8,1),$K$2:$K$1001,"&lt;"&amp;DATE($B$4,9,1))</f>
        <v>45</v>
      </c>
      <c r="C19" s="24" t="n">
        <f>COUNTIFS($M$2:$M$1001,$G$4,$K$2:$K$1001,"&gt;="&amp;DATE($B$4,8,1),$K$2:$K$1001,"&lt;"&amp;DATE($B$4,9,1))</f>
        <v>1</v>
      </c>
      <c r="D19" s="23" t="n">
        <f>SUMIFS($O$2:$O$1001,$M$2:$M$1001,$G$4,$K$2:$K$1001,"&gt;="&amp;DATE($B$4,8,1),$K$2:$K$1001,"&lt;"&amp;DATE($B$4,9,1))</f>
        <v>3</v>
      </c>
      <c r="E19" s="2"/>
      <c r="F19" s="2"/>
      <c r="G19" s="21"/>
      <c r="H19" s="22"/>
      <c r="J19" t="str">
        <f>IF('Receipts'!E19="","",19)</f>
      </c>
      <c r="K19" s="15" t="str">
        <f>IF('Receipts'!E19="","",IF(ISNUMBER('Receipts'!E19),'Receipts'!E19,DATEVALUE('Receipts'!E19)))</f>
      </c>
      <c r="L19" s="21" t="str">
        <f>IF('Receipts'!C19="","",'Receipts'!C19)</f>
        <v/>
      </c>
      <c r="M19" t="str">
        <f>IF('Receipts'!D19="","",'Receipts'!D19)</f>
        <v/>
      </c>
      <c r="N19" t="str">
        <f>IF('Receipts'!G19="","",'Receipts'!G19)</f>
        <v/>
      </c>
      <c r="O19" s="21" t="str">
        <f>IF('Receipts'!H19="","",'Receipts'!H19)</f>
        <v/>
      </c>
    </row>
    <row r="20" ht="25" customHeight="1">
      <c r="A20" s="2" t="str">
        <v>Sep</v>
      </c>
      <c r="B20" s="21" t="n">
        <f>SUMIFS($L$2:$L$1001,$M$2:$M$1001,$G$4,$K$2:$K$1001,"&gt;="&amp;DATE($B$4,9,1),$K$2:$K$1001,"&lt;"&amp;DATE($B$4,10,1))</f>
        <v>16.5</v>
      </c>
      <c r="C20" s="22" t="n">
        <f>COUNTIFS($M$2:$M$1001,$G$4,$K$2:$K$1001,"&gt;="&amp;DATE($B$4,9,1),$K$2:$K$1001,"&lt;"&amp;DATE($B$4,10,1))</f>
        <v>1</v>
      </c>
      <c r="D20" s="21" t="n">
        <f>SUMIFS($O$2:$O$1001,$M$2:$M$1001,$G$4,$K$2:$K$1001,"&gt;="&amp;DATE($B$4,9,1),$K$2:$K$1001,"&lt;"&amp;DATE($B$4,10,1))</f>
        <v>0</v>
      </c>
      <c r="E20" s="2"/>
      <c r="F20" s="2" t="str">
        <v>Unlisted / blank</v>
      </c>
      <c r="G20" s="21" t="n">
        <f>A7-SUM(G12:G18)</f>
        <v>55</v>
      </c>
      <c r="H20" s="22" t="n">
        <f>C7-SUM(H12:H18)</f>
        <v>1</v>
      </c>
      <c r="J20" t="str">
        <f>IF('Receipts'!E20="","",20)</f>
      </c>
      <c r="K20" s="15" t="str">
        <f>IF('Receipts'!E20="","",IF(ISNUMBER('Receipts'!E20),'Receipts'!E20,DATEVALUE('Receipts'!E20)))</f>
      </c>
      <c r="L20" s="21" t="str">
        <f>IF('Receipts'!C20="","",'Receipts'!C20)</f>
        <v/>
      </c>
      <c r="M20" t="str">
        <f>IF('Receipts'!D20="","",'Receipts'!D20)</f>
        <v/>
      </c>
      <c r="N20" t="str">
        <f>IF('Receipts'!G20="","",'Receipts'!G20)</f>
        <v/>
      </c>
      <c r="O20" s="21" t="str">
        <f>IF('Receipts'!H20="","",'Receipts'!H20)</f>
        <v/>
      </c>
    </row>
    <row r="21" ht="25" customHeight="1">
      <c r="A21" s="16" t="str">
        <v>Oct</v>
      </c>
      <c r="B21" s="23" t="n">
        <f>SUMIFS($L$2:$L$1001,$M$2:$M$1001,$G$4,$K$2:$K$1001,"&gt;="&amp;DATE($B$4,10,1),$K$2:$K$1001,"&lt;"&amp;DATE($B$4,11,1))</f>
        <v>144</v>
      </c>
      <c r="C21" s="24" t="n">
        <f>COUNTIFS($M$2:$M$1001,$G$4,$K$2:$K$1001,"&gt;="&amp;DATE($B$4,10,1),$K$2:$K$1001,"&lt;"&amp;DATE($B$4,11,1))</f>
        <v>2</v>
      </c>
      <c r="D21" s="23" t="n">
        <f>SUMIFS($O$2:$O$1001,$M$2:$M$1001,$G$4,$K$2:$K$1001,"&gt;="&amp;DATE($B$4,10,1),$K$2:$K$1001,"&lt;"&amp;DATE($B$4,11,1))</f>
        <v>0</v>
      </c>
      <c r="E21" s="2"/>
      <c r="F21" s="2"/>
      <c r="G21" s="2"/>
      <c r="H21" s="2"/>
      <c r="J21" t="str">
        <f>IF('Receipts'!E21="","",21)</f>
      </c>
      <c r="K21" s="15" t="str">
        <f>IF('Receipts'!E21="","",IF(ISNUMBER('Receipts'!E21),'Receipts'!E21,DATEVALUE('Receipts'!E21)))</f>
      </c>
      <c r="L21" s="21" t="str">
        <f>IF('Receipts'!C21="","",'Receipts'!C21)</f>
        <v/>
      </c>
      <c r="M21" t="str">
        <f>IF('Receipts'!D21="","",'Receipts'!D21)</f>
        <v/>
      </c>
      <c r="N21" t="str">
        <f>IF('Receipts'!G21="","",'Receipts'!G21)</f>
        <v/>
      </c>
      <c r="O21" s="21" t="str">
        <f>IF('Receipts'!H21="","",'Receipts'!H21)</f>
        <v/>
      </c>
    </row>
    <row r="22" ht="25" customHeight="1">
      <c r="A22" s="2" t="str">
        <v>Nov</v>
      </c>
      <c r="B22" s="21" t="n">
        <f>SUMIFS($L$2:$L$1001,$M$2:$M$1001,$G$4,$K$2:$K$1001,"&gt;="&amp;DATE($B$4,11,1),$K$2:$K$1001,"&lt;"&amp;DATE($B$4,12,1))</f>
        <v>0</v>
      </c>
      <c r="C22" s="22" t="n">
        <f>COUNTIFS($M$2:$M$1001,$G$4,$K$2:$K$1001,"&gt;="&amp;DATE($B$4,11,1),$K$2:$K$1001,"&lt;"&amp;DATE($B$4,12,1))</f>
        <v>0</v>
      </c>
      <c r="D22" s="21" t="n">
        <f>SUMIFS($O$2:$O$1001,$M$2:$M$1001,$G$4,$K$2:$K$1001,"&gt;="&amp;DATE($B$4,11,1),$K$2:$K$1001,"&lt;"&amp;DATE($B$4,12,1))</f>
        <v>0</v>
      </c>
      <c r="E22" s="2"/>
      <c r="F22" s="18" t="str">
        <v>Category labels above can be edited. Keep them unique. Blank or unmatched categories remain in the total.</v>
      </c>
      <c r="G22" s="18"/>
      <c r="H22" s="18"/>
      <c r="J22" t="str">
        <f>IF('Receipts'!E22="","",22)</f>
      </c>
      <c r="K22" s="15" t="str">
        <f>IF('Receipts'!E22="","",IF(ISNUMBER('Receipts'!E22),'Receipts'!E22,DATEVALUE('Receipts'!E22)))</f>
      </c>
      <c r="L22" s="21" t="str">
        <f>IF('Receipts'!C22="","",'Receipts'!C22)</f>
        <v/>
      </c>
      <c r="M22" t="str">
        <f>IF('Receipts'!D22="","",'Receipts'!D22)</f>
        <v/>
      </c>
      <c r="N22" t="str">
        <f>IF('Receipts'!G22="","",'Receipts'!G22)</f>
        <v/>
      </c>
      <c r="O22" s="21" t="str">
        <f>IF('Receipts'!H22="","",'Receipts'!H22)</f>
        <v/>
      </c>
    </row>
    <row r="23" ht="25" customHeight="1">
      <c r="A23" s="16" t="str">
        <v>Dec</v>
      </c>
      <c r="B23" s="23" t="n">
        <f>SUMIFS($L$2:$L$1001,$M$2:$M$1001,$G$4,$K$2:$K$1001,"&gt;="&amp;DATE($B$4,12,1),$K$2:$K$1001,"&lt;"&amp;DATE($B$4,13,1))</f>
        <v>0</v>
      </c>
      <c r="C23" s="24" t="n">
        <f>COUNTIFS($M$2:$M$1001,$G$4,$K$2:$K$1001,"&gt;="&amp;DATE($B$4,12,1),$K$2:$K$1001,"&lt;"&amp;DATE($B$4,13,1))</f>
        <v>0</v>
      </c>
      <c r="D23" s="23" t="n">
        <f>SUMIFS($O$2:$O$1001,$M$2:$M$1001,$G$4,$K$2:$K$1001,"&gt;="&amp;DATE($B$4,12,1),$K$2:$K$1001,"&lt;"&amp;DATE($B$4,13,1))</f>
        <v>0</v>
      </c>
      <c r="E23" s="2"/>
      <c r="F23" s="18"/>
      <c r="G23" s="18"/>
      <c r="H23" s="18"/>
      <c r="J23" t="str">
        <f>IF('Receipts'!E23="","",23)</f>
      </c>
      <c r="K23" s="15" t="str">
        <f>IF('Receipts'!E23="","",IF(ISNUMBER('Receipts'!E23),'Receipts'!E23,DATEVALUE('Receipts'!E23)))</f>
      </c>
      <c r="L23" s="21" t="str">
        <f>IF('Receipts'!C23="","",'Receipts'!C23)</f>
        <v/>
      </c>
      <c r="M23" t="str">
        <f>IF('Receipts'!D23="","",'Receipts'!D23)</f>
        <v/>
      </c>
      <c r="N23" t="str">
        <f>IF('Receipts'!G23="","",'Receipts'!G23)</f>
        <v/>
      </c>
      <c r="O23" s="21" t="str">
        <f>IF('Receipts'!H23="","",'Receipts'!H23)</f>
        <v/>
      </c>
    </row>
    <row r="24" ht="25" customHeight="1">
      <c r="A24" s="2"/>
      <c r="B24" s="2"/>
      <c r="C24" s="2"/>
      <c r="D24" s="2"/>
      <c r="E24" s="2"/>
      <c r="F24" s="18"/>
      <c r="G24" s="18"/>
      <c r="H24" s="18"/>
      <c r="J24" t="str">
        <f>IF('Receipts'!E24="","",24)</f>
      </c>
      <c r="K24" s="15" t="str">
        <f>IF('Receipts'!E24="","",IF(ISNUMBER('Receipts'!E24),'Receipts'!E24,DATEVALUE('Receipts'!E24)))</f>
      </c>
      <c r="L24" s="21" t="str">
        <f>IF('Receipts'!C24="","",'Receipts'!C24)</f>
        <v/>
      </c>
      <c r="M24" t="str">
        <f>IF('Receipts'!D24="","",'Receipts'!D24)</f>
        <v/>
      </c>
      <c r="N24" t="str">
        <f>IF('Receipts'!G24="","",'Receipts'!G24)</f>
        <v/>
      </c>
      <c r="O24" s="21" t="str">
        <f>IF('Receipts'!H24="","",'Receipts'!H24)</f>
        <v/>
      </c>
    </row>
    <row r="25" ht="25" customHeight="1">
      <c r="A25" s="2"/>
      <c r="B25" s="2"/>
      <c r="C25" s="2"/>
      <c r="D25" s="2"/>
      <c r="E25" s="2"/>
      <c r="F25" s="2"/>
      <c r="G25" s="2"/>
      <c r="H25" s="2"/>
      <c r="J25" t="str">
        <f>IF('Receipts'!E25="","",25)</f>
      </c>
      <c r="K25" s="15" t="str">
        <f>IF('Receipts'!E25="","",IF(ISNUMBER('Receipts'!E25),'Receipts'!E25,DATEVALUE('Receipts'!E25)))</f>
      </c>
      <c r="L25" s="21" t="str">
        <f>IF('Receipts'!C25="","",'Receipts'!C25)</f>
        <v/>
      </c>
      <c r="M25" t="str">
        <f>IF('Receipts'!D25="","",'Receipts'!D25)</f>
        <v/>
      </c>
      <c r="N25" t="str">
        <f>IF('Receipts'!G25="","",'Receipts'!G25)</f>
        <v/>
      </c>
      <c r="O25" s="21" t="str">
        <f>IF('Receipts'!H25="","",'Receipts'!H25)</f>
        <v/>
      </c>
    </row>
    <row r="26" ht="25" customHeight="1">
      <c r="A26" s="4" t="str">
        <v>START HERE</v>
      </c>
      <c r="B26" s="4" t="str">
        <v>START HERE</v>
      </c>
      <c r="C26" s="4" t="str">
        <v>START HERE</v>
      </c>
      <c r="D26" s="4" t="str">
        <v>START HERE</v>
      </c>
      <c r="E26" s="4" t="str">
        <v>START HERE</v>
      </c>
      <c r="F26" s="4" t="str">
        <v>START HERE</v>
      </c>
      <c r="G26" s="4" t="str">
        <v>START HERE</v>
      </c>
      <c r="H26" s="4" t="str">
        <v>START HERE</v>
      </c>
      <c r="J26" t="str">
        <f>IF('Receipts'!E26="","",26)</f>
      </c>
      <c r="K26" s="15" t="str">
        <f>IF('Receipts'!E26="","",IF(ISNUMBER('Receipts'!E26),'Receipts'!E26,DATEVALUE('Receipts'!E26)))</f>
      </c>
      <c r="L26" s="21" t="str">
        <f>IF('Receipts'!C26="","",'Receipts'!C26)</f>
        <v/>
      </c>
      <c r="M26" t="str">
        <f>IF('Receipts'!D26="","",'Receipts'!D26)</f>
        <v/>
      </c>
      <c r="N26" t="str">
        <f>IF('Receipts'!G26="","",'Receipts'!G26)</f>
        <v/>
      </c>
      <c r="O26" s="21" t="str">
        <f>IF('Receipts'!H26="","",'Receipts'!H26)</f>
        <v/>
      </c>
    </row>
    <row r="27" ht="25" customHeight="1">
      <c r="A27" s="12" t="str">
        <v>1  Clear the seven example rows on Receipts, keeping the header row.</v>
      </c>
      <c r="B27" s="12"/>
      <c r="C27" s="12"/>
      <c r="D27" s="12"/>
      <c r="E27" s="12"/>
      <c r="F27" s="12"/>
      <c r="G27" s="12"/>
      <c r="H27" s="12"/>
      <c r="J27" t="str">
        <f>IF('Receipts'!E27="","",27)</f>
      </c>
      <c r="K27" s="15" t="str">
        <f>IF('Receipts'!E27="","",IF(ISNUMBER('Receipts'!E27),'Receipts'!E27,DATEVALUE('Receipts'!E27)))</f>
      </c>
      <c r="L27" s="21" t="str">
        <f>IF('Receipts'!C27="","",'Receipts'!C27)</f>
        <v/>
      </c>
      <c r="M27" t="str">
        <f>IF('Receipts'!D27="","",'Receipts'!D27)</f>
        <v/>
      </c>
      <c r="N27" t="str">
        <f>IF('Receipts'!G27="","",'Receipts'!G27)</f>
        <v/>
      </c>
      <c r="O27" s="21" t="str">
        <f>IF('Receipts'!H27="","",'Receipts'!H27)</f>
        <v/>
      </c>
    </row>
    <row r="28" ht="25" customHeight="1">
      <c r="A28" s="12" t="str">
        <v>2  Enter one receipt per row. Price is the total paid; tax is recorded separately, not added again.</v>
      </c>
      <c r="B28" s="12"/>
      <c r="C28" s="12"/>
      <c r="D28" s="12"/>
      <c r="E28" s="12"/>
      <c r="F28" s="12"/>
      <c r="G28" s="12"/>
      <c r="H28" s="12"/>
      <c r="J28" t="str">
        <f>IF('Receipts'!E28="","",28)</f>
      </c>
      <c r="K28" s="15" t="str">
        <f>IF('Receipts'!E28="","",IF(ISNUMBER('Receipts'!E28),'Receipts'!E28,DATEVALUE('Receipts'!E28)))</f>
      </c>
      <c r="L28" s="21" t="str">
        <f>IF('Receipts'!C28="","",'Receipts'!C28)</f>
        <v/>
      </c>
      <c r="M28" t="str">
        <f>IF('Receipts'!D28="","",'Receipts'!D28)</f>
        <v/>
      </c>
      <c r="N28" t="str">
        <f>IF('Receipts'!G28="","",'Receipts'!G28)</f>
        <v/>
      </c>
      <c r="O28" s="21" t="str">
        <f>IF('Receipts'!H28="","",'Receipts'!H28)</f>
        <v/>
      </c>
    </row>
    <row r="29" ht="25" customHeight="1">
      <c r="A29" s="12" t="str">
        <v>3  Use a real spreadsheet date or YYYY-MM-DD. Choose the year and currency above.</v>
      </c>
      <c r="B29" s="12"/>
      <c r="C29" s="12"/>
      <c r="D29" s="12"/>
      <c r="E29" s="12"/>
      <c r="F29" s="12"/>
      <c r="G29" s="12"/>
      <c r="H29" s="12"/>
      <c r="J29" t="str">
        <f>IF('Receipts'!E29="","",29)</f>
      </c>
      <c r="K29" s="15" t="str">
        <f>IF('Receipts'!E29="","",IF(ISNUMBER('Receipts'!E29),'Receipts'!E29,DATEVALUE('Receipts'!E29)))</f>
      </c>
      <c r="L29" s="21" t="str">
        <f>IF('Receipts'!C29="","",'Receipts'!C29)</f>
        <v/>
      </c>
      <c r="M29" t="str">
        <f>IF('Receipts'!D29="","",'Receipts'!D29)</f>
        <v/>
      </c>
      <c r="N29" t="str">
        <f>IF('Receipts'!G29="","",'Receipts'!G29)</f>
        <v/>
      </c>
      <c r="O29" s="21" t="str">
        <f>IF('Receipts'!H29="","",'Receipts'!H29)</f>
        <v/>
      </c>
    </row>
    <row r="30" ht="25" customHeight="1">
      <c r="A30" s="12" t="str">
        <v>4  Use uppercase currency codes. Each view shows one currency, with no exchange conversion.</v>
      </c>
      <c r="B30" s="12"/>
      <c r="C30" s="12"/>
      <c r="D30" s="12"/>
      <c r="E30" s="12"/>
      <c r="F30" s="12"/>
      <c r="G30" s="12"/>
      <c r="H30" s="12"/>
      <c r="J30" t="str">
        <f>IF('Receipts'!E30="","",30)</f>
      </c>
      <c r="K30" s="15" t="str">
        <f>IF('Receipts'!E30="","",IF(ISNUMBER('Receipts'!E30),'Receipts'!E30,DATEVALUE('Receipts'!E30)))</f>
      </c>
      <c r="L30" s="21" t="str">
        <f>IF('Receipts'!C30="","",'Receipts'!C30)</f>
        <v/>
      </c>
      <c r="M30" t="str">
        <f>IF('Receipts'!D30="","",'Receipts'!D30)</f>
        <v/>
      </c>
      <c r="N30" t="str">
        <f>IF('Receipts'!G30="","",'Receipts'!G30)</f>
        <v/>
      </c>
      <c r="O30" s="21" t="str">
        <f>IF('Receipts'!H30="","",'Receipts'!H30)</f>
        <v/>
      </c>
    </row>
    <row r="31" ht="25" customHeight="1">
      <c r="A31" s="12" t="str">
        <v>5  Keep the eight receipt columns in order. Up to 1,000 receipts; date calculations are in J:K.</v>
      </c>
      <c r="B31" s="12"/>
      <c r="C31" s="12"/>
      <c r="D31" s="12"/>
      <c r="E31" s="12"/>
      <c r="F31" s="12"/>
      <c r="G31" s="12"/>
      <c r="H31" s="12"/>
      <c r="J31" t="str">
        <f>IF('Receipts'!E31="","",31)</f>
      </c>
      <c r="K31" s="15" t="str">
        <f>IF('Receipts'!E31="","",IF(ISNUMBER('Receipts'!E31),'Receipts'!E31,DATEVALUE('Receipts'!E31)))</f>
      </c>
      <c r="L31" s="21" t="str">
        <f>IF('Receipts'!C31="","",'Receipts'!C31)</f>
        <v/>
      </c>
      <c r="M31" t="str">
        <f>IF('Receipts'!D31="","",'Receipts'!D31)</f>
        <v/>
      </c>
      <c r="N31" t="str">
        <f>IF('Receipts'!G31="","",'Receipts'!G31)</f>
        <v/>
      </c>
      <c r="O31" s="21" t="str">
        <f>IF('Receipts'!H31="","",'Receipts'!H31)</f>
        <v/>
      </c>
    </row>
    <row r="32" ht="25" customHeight="1">
      <c r="A32" s="12" t="str">
        <v>For setup and app guidance: sheetify.io/templates/self-employed-expense-tracker/</v>
      </c>
      <c r="B32" s="12"/>
      <c r="C32" s="12"/>
      <c r="D32" s="12"/>
      <c r="E32" s="12"/>
      <c r="F32" s="12"/>
      <c r="G32" s="12"/>
      <c r="H32" s="12"/>
      <c r="J32" t="str">
        <f>IF('Receipts'!E32="","",32)</f>
      </c>
      <c r="K32" s="15" t="str">
        <f>IF('Receipts'!E32="","",IF(ISNUMBER('Receipts'!E32),'Receipts'!E32,DATEVALUE('Receipts'!E32)))</f>
      </c>
      <c r="L32" s="21" t="str">
        <f>IF('Receipts'!C32="","",'Receipts'!C32)</f>
        <v/>
      </c>
      <c r="M32" t="str">
        <f>IF('Receipts'!D32="","",'Receipts'!D32)</f>
        <v/>
      </c>
      <c r="N32" t="str">
        <f>IF('Receipts'!G32="","",'Receipts'!G32)</f>
        <v/>
      </c>
      <c r="O32" s="21" t="str">
        <f>IF('Receipts'!H32="","",'Receipts'!H32)</f>
        <v/>
      </c>
    </row>
    <row r="33" ht="25" customHeight="1">
      <c r="A33" s="2"/>
      <c r="B33" s="2"/>
      <c r="C33" s="2"/>
      <c r="D33" s="2"/>
      <c r="E33" s="2"/>
      <c r="F33" s="2"/>
      <c r="G33" s="2"/>
      <c r="H33" s="2"/>
      <c r="J33" t="str">
        <f>IF('Receipts'!E33="","",33)</f>
      </c>
      <c r="K33" s="15" t="str">
        <f>IF('Receipts'!E33="","",IF(ISNUMBER('Receipts'!E33),'Receipts'!E33,DATEVALUE('Receipts'!E33)))</f>
      </c>
      <c r="L33" s="21" t="str">
        <f>IF('Receipts'!C33="","",'Receipts'!C33)</f>
        <v/>
      </c>
      <c r="M33" t="str">
        <f>IF('Receipts'!D33="","",'Receipts'!D33)</f>
        <v/>
      </c>
      <c r="N33" t="str">
        <f>IF('Receipts'!G33="","",'Receipts'!G33)</f>
        <v/>
      </c>
      <c r="O33" s="21" t="str">
        <f>IF('Receipts'!H33="","",'Receipts'!H33)</f>
        <v/>
      </c>
    </row>
    <row r="34" ht="25" customHeight="1">
      <c r="A34" s="2"/>
      <c r="B34" s="2"/>
      <c r="C34" s="2"/>
      <c r="D34" s="2"/>
      <c r="E34" s="2"/>
      <c r="F34" s="2"/>
      <c r="G34" s="2"/>
      <c r="H34" s="2"/>
      <c r="J34" t="str">
        <f>IF('Receipts'!E34="","",34)</f>
      </c>
      <c r="K34" s="15" t="str">
        <f>IF('Receipts'!E34="","",IF(ISNUMBER('Receipts'!E34),'Receipts'!E34,DATEVALUE('Receipts'!E34)))</f>
      </c>
      <c r="L34" s="21" t="str">
        <f>IF('Receipts'!C34="","",'Receipts'!C34)</f>
        <v/>
      </c>
      <c r="M34" t="str">
        <f>IF('Receipts'!D34="","",'Receipts'!D34)</f>
        <v/>
      </c>
      <c r="N34" t="str">
        <f>IF('Receipts'!G34="","",'Receipts'!G34)</f>
        <v/>
      </c>
      <c r="O34" s="21" t="str">
        <f>IF('Receipts'!H34="","",'Receipts'!H34)</f>
        <v/>
      </c>
    </row>
    <row r="35" ht="25" customHeight="1">
      <c r="A35" s="2"/>
      <c r="B35" s="2"/>
      <c r="C35" s="2"/>
      <c r="D35" s="2"/>
      <c r="E35" s="2"/>
      <c r="F35" s="2"/>
      <c r="G35" s="2"/>
      <c r="H35" s="2"/>
      <c r="J35" t="str">
        <f>IF('Receipts'!E35="","",35)</f>
      </c>
      <c r="K35" s="15" t="str">
        <f>IF('Receipts'!E35="","",IF(ISNUMBER('Receipts'!E35),'Receipts'!E35,DATEVALUE('Receipts'!E35)))</f>
      </c>
      <c r="L35" s="21" t="str">
        <f>IF('Receipts'!C35="","",'Receipts'!C35)</f>
        <v/>
      </c>
      <c r="M35" t="str">
        <f>IF('Receipts'!D35="","",'Receipts'!D35)</f>
        <v/>
      </c>
      <c r="N35" t="str">
        <f>IF('Receipts'!G35="","",'Receipts'!G35)</f>
        <v/>
      </c>
      <c r="O35" s="21" t="str">
        <f>IF('Receipts'!H35="","",'Receipts'!H35)</f>
        <v/>
      </c>
    </row>
    <row r="36" ht="25" customHeight="1">
      <c r="A36" s="2"/>
      <c r="B36" s="2"/>
      <c r="C36" s="2"/>
      <c r="D36" s="2"/>
      <c r="E36" s="2"/>
      <c r="F36" s="2"/>
      <c r="G36" s="2"/>
      <c r="H36" s="2"/>
      <c r="J36" t="str">
        <f>IF('Receipts'!E36="","",36)</f>
      </c>
      <c r="K36" s="15" t="str">
        <f>IF('Receipts'!E36="","",IF(ISNUMBER('Receipts'!E36),'Receipts'!E36,DATEVALUE('Receipts'!E36)))</f>
      </c>
      <c r="L36" s="21" t="str">
        <f>IF('Receipts'!C36="","",'Receipts'!C36)</f>
        <v/>
      </c>
      <c r="M36" t="str">
        <f>IF('Receipts'!D36="","",'Receipts'!D36)</f>
        <v/>
      </c>
      <c r="N36" t="str">
        <f>IF('Receipts'!G36="","",'Receipts'!G36)</f>
        <v/>
      </c>
      <c r="O36" s="21" t="str">
        <f>IF('Receipts'!H36="","",'Receipts'!H36)</f>
        <v/>
      </c>
    </row>
    <row r="37" ht="25" customHeight="1">
      <c r="A37" s="2"/>
      <c r="B37" s="2"/>
      <c r="C37" s="2"/>
      <c r="D37" s="2"/>
      <c r="E37" s="2"/>
      <c r="F37" s="2"/>
      <c r="G37" s="2"/>
      <c r="H37" s="2"/>
      <c r="J37" t="str">
        <f>IF('Receipts'!E37="","",37)</f>
      </c>
      <c r="K37" s="15" t="str">
        <f>IF('Receipts'!E37="","",IF(ISNUMBER('Receipts'!E37),'Receipts'!E37,DATEVALUE('Receipts'!E37)))</f>
      </c>
      <c r="L37" s="21" t="str">
        <f>IF('Receipts'!C37="","",'Receipts'!C37)</f>
        <v/>
      </c>
      <c r="M37" t="str">
        <f>IF('Receipts'!D37="","",'Receipts'!D37)</f>
        <v/>
      </c>
      <c r="N37" t="str">
        <f>IF('Receipts'!G37="","",'Receipts'!G37)</f>
        <v/>
      </c>
      <c r="O37" s="21" t="str">
        <f>IF('Receipts'!H37="","",'Receipts'!H37)</f>
        <v/>
      </c>
    </row>
    <row r="38" ht="25" customHeight="1">
      <c r="A38" s="2"/>
      <c r="B38" s="2"/>
      <c r="C38" s="2"/>
      <c r="D38" s="2"/>
      <c r="E38" s="2"/>
      <c r="F38" s="2"/>
      <c r="G38" s="2"/>
      <c r="H38" s="2"/>
      <c r="J38" t="str">
        <f>IF('Receipts'!E38="","",38)</f>
      </c>
      <c r="K38" s="15" t="str">
        <f>IF('Receipts'!E38="","",IF(ISNUMBER('Receipts'!E38),'Receipts'!E38,DATEVALUE('Receipts'!E38)))</f>
      </c>
      <c r="L38" s="21" t="str">
        <f>IF('Receipts'!C38="","",'Receipts'!C38)</f>
        <v/>
      </c>
      <c r="M38" t="str">
        <f>IF('Receipts'!D38="","",'Receipts'!D38)</f>
        <v/>
      </c>
      <c r="N38" t="str">
        <f>IF('Receipts'!G38="","",'Receipts'!G38)</f>
        <v/>
      </c>
      <c r="O38" s="21" t="str">
        <f>IF('Receipts'!H38="","",'Receipts'!H38)</f>
        <v/>
      </c>
    </row>
    <row r="39" ht="25" customHeight="1">
      <c r="A39" s="2"/>
      <c r="B39" s="2"/>
      <c r="C39" s="2"/>
      <c r="D39" s="2"/>
      <c r="E39" s="2"/>
      <c r="F39" s="2"/>
      <c r="G39" s="2"/>
      <c r="H39" s="2"/>
      <c r="J39" t="str">
        <f>IF('Receipts'!E39="","",39)</f>
      </c>
      <c r="K39" s="15" t="str">
        <f>IF('Receipts'!E39="","",IF(ISNUMBER('Receipts'!E39),'Receipts'!E39,DATEVALUE('Receipts'!E39)))</f>
      </c>
      <c r="L39" s="21" t="str">
        <f>IF('Receipts'!C39="","",'Receipts'!C39)</f>
        <v/>
      </c>
      <c r="M39" t="str">
        <f>IF('Receipts'!D39="","",'Receipts'!D39)</f>
        <v/>
      </c>
      <c r="N39" t="str">
        <f>IF('Receipts'!G39="","",'Receipts'!G39)</f>
        <v/>
      </c>
      <c r="O39" s="21" t="str">
        <f>IF('Receipts'!H39="","",'Receipts'!H39)</f>
        <v/>
      </c>
    </row>
    <row r="40" ht="25" customHeight="1">
      <c r="A40" s="2"/>
      <c r="B40" s="2"/>
      <c r="C40" s="2"/>
      <c r="D40" s="2"/>
      <c r="E40" s="2"/>
      <c r="F40" s="2"/>
      <c r="G40" s="2"/>
      <c r="H40" s="2"/>
      <c r="J40" t="str">
        <f>IF('Receipts'!E40="","",40)</f>
      </c>
      <c r="K40" s="15" t="str">
        <f>IF('Receipts'!E40="","",IF(ISNUMBER('Receipts'!E40),'Receipts'!E40,DATEVALUE('Receipts'!E40)))</f>
      </c>
      <c r="L40" s="21" t="str">
        <f>IF('Receipts'!C40="","",'Receipts'!C40)</f>
        <v/>
      </c>
      <c r="M40" t="str">
        <f>IF('Receipts'!D40="","",'Receipts'!D40)</f>
        <v/>
      </c>
      <c r="N40" t="str">
        <f>IF('Receipts'!G40="","",'Receipts'!G40)</f>
        <v/>
      </c>
      <c r="O40" s="21" t="str">
        <f>IF('Receipts'!H40="","",'Receipts'!H40)</f>
        <v/>
      </c>
    </row>
    <row r="41" ht="25" customHeight="1">
      <c r="A41" s="2"/>
      <c r="B41" s="2"/>
      <c r="C41" s="2"/>
      <c r="D41" s="2"/>
      <c r="E41" s="2"/>
      <c r="F41" s="2"/>
      <c r="G41" s="2"/>
      <c r="H41" s="2"/>
      <c r="J41" t="str">
        <f>IF('Receipts'!E41="","",41)</f>
      </c>
      <c r="K41" s="15" t="str">
        <f>IF('Receipts'!E41="","",IF(ISNUMBER('Receipts'!E41),'Receipts'!E41,DATEVALUE('Receipts'!E41)))</f>
      </c>
      <c r="L41" s="21" t="str">
        <f>IF('Receipts'!C41="","",'Receipts'!C41)</f>
        <v/>
      </c>
      <c r="M41" t="str">
        <f>IF('Receipts'!D41="","",'Receipts'!D41)</f>
        <v/>
      </c>
      <c r="N41" t="str">
        <f>IF('Receipts'!G41="","",'Receipts'!G41)</f>
        <v/>
      </c>
      <c r="O41" s="21" t="str">
        <f>IF('Receipts'!H41="","",'Receipts'!H41)</f>
        <v/>
      </c>
    </row>
    <row r="42" ht="25" customHeight="1">
      <c r="A42" s="2"/>
      <c r="B42" s="2"/>
      <c r="C42" s="2"/>
      <c r="D42" s="2"/>
      <c r="E42" s="2"/>
      <c r="F42" s="2"/>
      <c r="G42" s="2"/>
      <c r="H42" s="2"/>
      <c r="J42" t="str">
        <f>IF('Receipts'!E42="","",42)</f>
      </c>
      <c r="K42" s="15" t="str">
        <f>IF('Receipts'!E42="","",IF(ISNUMBER('Receipts'!E42),'Receipts'!E42,DATEVALUE('Receipts'!E42)))</f>
      </c>
      <c r="L42" s="21" t="str">
        <f>IF('Receipts'!C42="","",'Receipts'!C42)</f>
        <v/>
      </c>
      <c r="M42" t="str">
        <f>IF('Receipts'!D42="","",'Receipts'!D42)</f>
        <v/>
      </c>
      <c r="N42" t="str">
        <f>IF('Receipts'!G42="","",'Receipts'!G42)</f>
        <v/>
      </c>
      <c r="O42" s="21" t="str">
        <f>IF('Receipts'!H42="","",'Receipts'!H42)</f>
        <v/>
      </c>
    </row>
    <row r="43" ht="25" customHeight="1">
      <c r="A43" s="2"/>
      <c r="B43" s="2"/>
      <c r="C43" s="2"/>
      <c r="D43" s="2"/>
      <c r="E43" s="2"/>
      <c r="F43" s="2"/>
      <c r="G43" s="2"/>
      <c r="H43" s="2"/>
      <c r="J43" t="str">
        <f>IF('Receipts'!E43="","",43)</f>
      </c>
      <c r="K43" s="15" t="str">
        <f>IF('Receipts'!E43="","",IF(ISNUMBER('Receipts'!E43),'Receipts'!E43,DATEVALUE('Receipts'!E43)))</f>
      </c>
      <c r="L43" s="21" t="str">
        <f>IF('Receipts'!C43="","",'Receipts'!C43)</f>
        <v/>
      </c>
      <c r="M43" t="str">
        <f>IF('Receipts'!D43="","",'Receipts'!D43)</f>
        <v/>
      </c>
      <c r="N43" t="str">
        <f>IF('Receipts'!G43="","",'Receipts'!G43)</f>
        <v/>
      </c>
      <c r="O43" s="21" t="str">
        <f>IF('Receipts'!H43="","",'Receipts'!H43)</f>
        <v/>
      </c>
    </row>
    <row r="44" ht="25" customHeight="1">
      <c r="A44" s="2"/>
      <c r="B44" s="2"/>
      <c r="C44" s="2"/>
      <c r="D44" s="2"/>
      <c r="E44" s="2"/>
      <c r="F44" s="2"/>
      <c r="G44" s="2"/>
      <c r="H44" s="2"/>
      <c r="J44" t="str">
        <f>IF('Receipts'!E44="","",44)</f>
      </c>
      <c r="K44" s="15" t="str">
        <f>IF('Receipts'!E44="","",IF(ISNUMBER('Receipts'!E44),'Receipts'!E44,DATEVALUE('Receipts'!E44)))</f>
      </c>
      <c r="L44" s="21" t="str">
        <f>IF('Receipts'!C44="","",'Receipts'!C44)</f>
        <v/>
      </c>
      <c r="M44" t="str">
        <f>IF('Receipts'!D44="","",'Receipts'!D44)</f>
        <v/>
      </c>
      <c r="N44" t="str">
        <f>IF('Receipts'!G44="","",'Receipts'!G44)</f>
        <v/>
      </c>
      <c r="O44" s="21" t="str">
        <f>IF('Receipts'!H44="","",'Receipts'!H44)</f>
        <v/>
      </c>
    </row>
    <row r="45" ht="25" customHeight="1">
      <c r="A45" s="2"/>
      <c r="B45" s="2"/>
      <c r="C45" s="2"/>
      <c r="D45" s="2"/>
      <c r="E45" s="2"/>
      <c r="F45" s="2"/>
      <c r="G45" s="2"/>
      <c r="H45" s="2"/>
      <c r="J45" t="str">
        <f>IF('Receipts'!E45="","",45)</f>
      </c>
      <c r="K45" s="15" t="str">
        <f>IF('Receipts'!E45="","",IF(ISNUMBER('Receipts'!E45),'Receipts'!E45,DATEVALUE('Receipts'!E45)))</f>
      </c>
      <c r="L45" s="21" t="str">
        <f>IF('Receipts'!C45="","",'Receipts'!C45)</f>
        <v/>
      </c>
      <c r="M45" t="str">
        <f>IF('Receipts'!D45="","",'Receipts'!D45)</f>
        <v/>
      </c>
      <c r="N45" t="str">
        <f>IF('Receipts'!G45="","",'Receipts'!G45)</f>
        <v/>
      </c>
      <c r="O45" s="21" t="str">
        <f>IF('Receipts'!H45="","",'Receipts'!H45)</f>
        <v/>
      </c>
    </row>
    <row r="46" ht="25" customHeight="1">
      <c r="A46" s="2"/>
      <c r="B46" s="2"/>
      <c r="C46" s="2"/>
      <c r="D46" s="2"/>
      <c r="E46" s="2"/>
      <c r="F46" s="2"/>
      <c r="G46" s="2"/>
      <c r="H46" s="2"/>
      <c r="J46" t="str">
        <f>IF('Receipts'!E46="","",46)</f>
      </c>
      <c r="K46" s="15" t="str">
        <f>IF('Receipts'!E46="","",IF(ISNUMBER('Receipts'!E46),'Receipts'!E46,DATEVALUE('Receipts'!E46)))</f>
      </c>
      <c r="L46" s="21" t="str">
        <f>IF('Receipts'!C46="","",'Receipts'!C46)</f>
        <v/>
      </c>
      <c r="M46" t="str">
        <f>IF('Receipts'!D46="","",'Receipts'!D46)</f>
        <v/>
      </c>
      <c r="N46" t="str">
        <f>IF('Receipts'!G46="","",'Receipts'!G46)</f>
        <v/>
      </c>
      <c r="O46" s="21" t="str">
        <f>IF('Receipts'!H46="","",'Receipts'!H46)</f>
        <v/>
      </c>
    </row>
    <row r="47" ht="25" customHeight="1">
      <c r="A47" s="2"/>
      <c r="B47" s="2"/>
      <c r="C47" s="2"/>
      <c r="D47" s="2"/>
      <c r="E47" s="2"/>
      <c r="F47" s="2"/>
      <c r="G47" s="2"/>
      <c r="H47" s="2"/>
      <c r="J47" t="str">
        <f>IF('Receipts'!E47="","",47)</f>
      </c>
      <c r="K47" s="15" t="str">
        <f>IF('Receipts'!E47="","",IF(ISNUMBER('Receipts'!E47),'Receipts'!E47,DATEVALUE('Receipts'!E47)))</f>
      </c>
      <c r="L47" s="21" t="str">
        <f>IF('Receipts'!C47="","",'Receipts'!C47)</f>
        <v/>
      </c>
      <c r="M47" t="str">
        <f>IF('Receipts'!D47="","",'Receipts'!D47)</f>
        <v/>
      </c>
      <c r="N47" t="str">
        <f>IF('Receipts'!G47="","",'Receipts'!G47)</f>
        <v/>
      </c>
      <c r="O47" s="21" t="str">
        <f>IF('Receipts'!H47="","",'Receipts'!H47)</f>
        <v/>
      </c>
    </row>
    <row r="48" ht="25" customHeight="1">
      <c r="A48" s="2"/>
      <c r="B48" s="2"/>
      <c r="C48" s="2"/>
      <c r="D48" s="2"/>
      <c r="E48" s="2"/>
      <c r="F48" s="2"/>
      <c r="G48" s="2"/>
      <c r="H48" s="2"/>
      <c r="J48" t="str">
        <f>IF('Receipts'!E48="","",48)</f>
      </c>
      <c r="K48" s="15" t="str">
        <f>IF('Receipts'!E48="","",IF(ISNUMBER('Receipts'!E48),'Receipts'!E48,DATEVALUE('Receipts'!E48)))</f>
      </c>
      <c r="L48" s="21" t="str">
        <f>IF('Receipts'!C48="","",'Receipts'!C48)</f>
        <v/>
      </c>
      <c r="M48" t="str">
        <f>IF('Receipts'!D48="","",'Receipts'!D48)</f>
        <v/>
      </c>
      <c r="N48" t="str">
        <f>IF('Receipts'!G48="","",'Receipts'!G48)</f>
        <v/>
      </c>
      <c r="O48" s="21" t="str">
        <f>IF('Receipts'!H48="","",'Receipts'!H48)</f>
        <v/>
      </c>
    </row>
    <row r="49">
      <c r="J49" t="str">
        <f>IF('Receipts'!E49="","",49)</f>
      </c>
      <c r="K49" s="15" t="str">
        <f>IF('Receipts'!E49="","",IF(ISNUMBER('Receipts'!E49),'Receipts'!E49,DATEVALUE('Receipts'!E49)))</f>
      </c>
      <c r="L49" s="21" t="str">
        <f>IF('Receipts'!C49="","",'Receipts'!C49)</f>
        <v/>
      </c>
      <c r="M49" t="str">
        <f>IF('Receipts'!D49="","",'Receipts'!D49)</f>
        <v/>
      </c>
      <c r="N49" t="str">
        <f>IF('Receipts'!G49="","",'Receipts'!G49)</f>
        <v/>
      </c>
      <c r="O49" s="21" t="str">
        <f>IF('Receipts'!H49="","",'Receipts'!H49)</f>
        <v/>
      </c>
    </row>
    <row r="50">
      <c r="J50" t="str">
        <f>IF('Receipts'!E50="","",50)</f>
      </c>
      <c r="K50" s="15" t="str">
        <f>IF('Receipts'!E50="","",IF(ISNUMBER('Receipts'!E50),'Receipts'!E50,DATEVALUE('Receipts'!E50)))</f>
      </c>
      <c r="L50" s="21" t="str">
        <f>IF('Receipts'!C50="","",'Receipts'!C50)</f>
        <v/>
      </c>
      <c r="M50" t="str">
        <f>IF('Receipts'!D50="","",'Receipts'!D50)</f>
        <v/>
      </c>
      <c r="N50" t="str">
        <f>IF('Receipts'!G50="","",'Receipts'!G50)</f>
        <v/>
      </c>
      <c r="O50" s="21" t="str">
        <f>IF('Receipts'!H50="","",'Receipts'!H50)</f>
        <v/>
      </c>
    </row>
    <row r="51">
      <c r="J51" t="str">
        <f>IF('Receipts'!E51="","",51)</f>
      </c>
      <c r="K51" s="15" t="str">
        <f>IF('Receipts'!E51="","",IF(ISNUMBER('Receipts'!E51),'Receipts'!E51,DATEVALUE('Receipts'!E51)))</f>
      </c>
      <c r="L51" s="21" t="str">
        <f>IF('Receipts'!C51="","",'Receipts'!C51)</f>
        <v/>
      </c>
      <c r="M51" t="str">
        <f>IF('Receipts'!D51="","",'Receipts'!D51)</f>
        <v/>
      </c>
      <c r="N51" t="str">
        <f>IF('Receipts'!G51="","",'Receipts'!G51)</f>
        <v/>
      </c>
      <c r="O51" s="21" t="str">
        <f>IF('Receipts'!H51="","",'Receipts'!H51)</f>
        <v/>
      </c>
    </row>
    <row r="52">
      <c r="J52" t="str">
        <f>IF('Receipts'!E52="","",52)</f>
      </c>
      <c r="K52" s="15" t="str">
        <f>IF('Receipts'!E52="","",IF(ISNUMBER('Receipts'!E52),'Receipts'!E52,DATEVALUE('Receipts'!E52)))</f>
      </c>
      <c r="L52" s="21" t="str">
        <f>IF('Receipts'!C52="","",'Receipts'!C52)</f>
        <v/>
      </c>
      <c r="M52" t="str">
        <f>IF('Receipts'!D52="","",'Receipts'!D52)</f>
        <v/>
      </c>
      <c r="N52" t="str">
        <f>IF('Receipts'!G52="","",'Receipts'!G52)</f>
        <v/>
      </c>
      <c r="O52" s="21" t="str">
        <f>IF('Receipts'!H52="","",'Receipts'!H52)</f>
        <v/>
      </c>
    </row>
    <row r="53">
      <c r="J53" t="str">
        <f>IF('Receipts'!E53="","",53)</f>
      </c>
      <c r="K53" s="15" t="str">
        <f>IF('Receipts'!E53="","",IF(ISNUMBER('Receipts'!E53),'Receipts'!E53,DATEVALUE('Receipts'!E53)))</f>
      </c>
      <c r="L53" s="21" t="str">
        <f>IF('Receipts'!C53="","",'Receipts'!C53)</f>
        <v/>
      </c>
      <c r="M53" t="str">
        <f>IF('Receipts'!D53="","",'Receipts'!D53)</f>
        <v/>
      </c>
      <c r="N53" t="str">
        <f>IF('Receipts'!G53="","",'Receipts'!G53)</f>
        <v/>
      </c>
      <c r="O53" s="21" t="str">
        <f>IF('Receipts'!H53="","",'Receipts'!H53)</f>
        <v/>
      </c>
    </row>
    <row r="54">
      <c r="J54" t="str">
        <f>IF('Receipts'!E54="","",54)</f>
      </c>
      <c r="K54" s="15" t="str">
        <f>IF('Receipts'!E54="","",IF(ISNUMBER('Receipts'!E54),'Receipts'!E54,DATEVALUE('Receipts'!E54)))</f>
      </c>
      <c r="L54" s="21" t="str">
        <f>IF('Receipts'!C54="","",'Receipts'!C54)</f>
        <v/>
      </c>
      <c r="M54" t="str">
        <f>IF('Receipts'!D54="","",'Receipts'!D54)</f>
        <v/>
      </c>
      <c r="N54" t="str">
        <f>IF('Receipts'!G54="","",'Receipts'!G54)</f>
        <v/>
      </c>
      <c r="O54" s="21" t="str">
        <f>IF('Receipts'!H54="","",'Receipts'!H54)</f>
        <v/>
      </c>
    </row>
    <row r="55">
      <c r="J55" t="str">
        <f>IF('Receipts'!E55="","",55)</f>
      </c>
      <c r="K55" s="15" t="str">
        <f>IF('Receipts'!E55="","",IF(ISNUMBER('Receipts'!E55),'Receipts'!E55,DATEVALUE('Receipts'!E55)))</f>
      </c>
      <c r="L55" s="21" t="str">
        <f>IF('Receipts'!C55="","",'Receipts'!C55)</f>
        <v/>
      </c>
      <c r="M55" t="str">
        <f>IF('Receipts'!D55="","",'Receipts'!D55)</f>
        <v/>
      </c>
      <c r="N55" t="str">
        <f>IF('Receipts'!G55="","",'Receipts'!G55)</f>
        <v/>
      </c>
      <c r="O55" s="21" t="str">
        <f>IF('Receipts'!H55="","",'Receipts'!H55)</f>
        <v/>
      </c>
    </row>
    <row r="56">
      <c r="J56" t="str">
        <f>IF('Receipts'!E56="","",56)</f>
      </c>
      <c r="K56" s="15" t="str">
        <f>IF('Receipts'!E56="","",IF(ISNUMBER('Receipts'!E56),'Receipts'!E56,DATEVALUE('Receipts'!E56)))</f>
      </c>
      <c r="L56" s="21" t="str">
        <f>IF('Receipts'!C56="","",'Receipts'!C56)</f>
        <v/>
      </c>
      <c r="M56" t="str">
        <f>IF('Receipts'!D56="","",'Receipts'!D56)</f>
        <v/>
      </c>
      <c r="N56" t="str">
        <f>IF('Receipts'!G56="","",'Receipts'!G56)</f>
        <v/>
      </c>
      <c r="O56" s="21" t="str">
        <f>IF('Receipts'!H56="","",'Receipts'!H56)</f>
        <v/>
      </c>
    </row>
    <row r="57">
      <c r="J57" t="str">
        <f>IF('Receipts'!E57="","",57)</f>
      </c>
      <c r="K57" s="15" t="str">
        <f>IF('Receipts'!E57="","",IF(ISNUMBER('Receipts'!E57),'Receipts'!E57,DATEVALUE('Receipts'!E57)))</f>
      </c>
      <c r="L57" s="21" t="str">
        <f>IF('Receipts'!C57="","",'Receipts'!C57)</f>
        <v/>
      </c>
      <c r="M57" t="str">
        <f>IF('Receipts'!D57="","",'Receipts'!D57)</f>
        <v/>
      </c>
      <c r="N57" t="str">
        <f>IF('Receipts'!G57="","",'Receipts'!G57)</f>
        <v/>
      </c>
      <c r="O57" s="21" t="str">
        <f>IF('Receipts'!H57="","",'Receipts'!H57)</f>
        <v/>
      </c>
    </row>
    <row r="58">
      <c r="J58" t="str">
        <f>IF('Receipts'!E58="","",58)</f>
      </c>
      <c r="K58" s="15" t="str">
        <f>IF('Receipts'!E58="","",IF(ISNUMBER('Receipts'!E58),'Receipts'!E58,DATEVALUE('Receipts'!E58)))</f>
      </c>
      <c r="L58" s="21" t="str">
        <f>IF('Receipts'!C58="","",'Receipts'!C58)</f>
        <v/>
      </c>
      <c r="M58" t="str">
        <f>IF('Receipts'!D58="","",'Receipts'!D58)</f>
        <v/>
      </c>
      <c r="N58" t="str">
        <f>IF('Receipts'!G58="","",'Receipts'!G58)</f>
        <v/>
      </c>
      <c r="O58" s="21" t="str">
        <f>IF('Receipts'!H58="","",'Receipts'!H58)</f>
        <v/>
      </c>
    </row>
    <row r="59">
      <c r="J59" t="str">
        <f>IF('Receipts'!E59="","",59)</f>
      </c>
      <c r="K59" s="15" t="str">
        <f>IF('Receipts'!E59="","",IF(ISNUMBER('Receipts'!E59),'Receipts'!E59,DATEVALUE('Receipts'!E59)))</f>
      </c>
      <c r="L59" s="21" t="str">
        <f>IF('Receipts'!C59="","",'Receipts'!C59)</f>
        <v/>
      </c>
      <c r="M59" t="str">
        <f>IF('Receipts'!D59="","",'Receipts'!D59)</f>
        <v/>
      </c>
      <c r="N59" t="str">
        <f>IF('Receipts'!G59="","",'Receipts'!G59)</f>
        <v/>
      </c>
      <c r="O59" s="21" t="str">
        <f>IF('Receipts'!H59="","",'Receipts'!H59)</f>
        <v/>
      </c>
    </row>
    <row r="60">
      <c r="J60" t="str">
        <f>IF('Receipts'!E60="","",60)</f>
      </c>
      <c r="K60" s="15" t="str">
        <f>IF('Receipts'!E60="","",IF(ISNUMBER('Receipts'!E60),'Receipts'!E60,DATEVALUE('Receipts'!E60)))</f>
      </c>
      <c r="L60" s="21" t="str">
        <f>IF('Receipts'!C60="","",'Receipts'!C60)</f>
        <v/>
      </c>
      <c r="M60" t="str">
        <f>IF('Receipts'!D60="","",'Receipts'!D60)</f>
        <v/>
      </c>
      <c r="N60" t="str">
        <f>IF('Receipts'!G60="","",'Receipts'!G60)</f>
        <v/>
      </c>
      <c r="O60" s="21" t="str">
        <f>IF('Receipts'!H60="","",'Receipts'!H60)</f>
        <v/>
      </c>
    </row>
    <row r="61">
      <c r="J61" t="str">
        <f>IF('Receipts'!E61="","",61)</f>
      </c>
      <c r="K61" s="15" t="str">
        <f>IF('Receipts'!E61="","",IF(ISNUMBER('Receipts'!E61),'Receipts'!E61,DATEVALUE('Receipts'!E61)))</f>
      </c>
      <c r="L61" s="21" t="str">
        <f>IF('Receipts'!C61="","",'Receipts'!C61)</f>
        <v/>
      </c>
      <c r="M61" t="str">
        <f>IF('Receipts'!D61="","",'Receipts'!D61)</f>
        <v/>
      </c>
      <c r="N61" t="str">
        <f>IF('Receipts'!G61="","",'Receipts'!G61)</f>
        <v/>
      </c>
      <c r="O61" s="21" t="str">
        <f>IF('Receipts'!H61="","",'Receipts'!H61)</f>
        <v/>
      </c>
    </row>
    <row r="62">
      <c r="J62" t="str">
        <f>IF('Receipts'!E62="","",62)</f>
      </c>
      <c r="K62" s="15" t="str">
        <f>IF('Receipts'!E62="","",IF(ISNUMBER('Receipts'!E62),'Receipts'!E62,DATEVALUE('Receipts'!E62)))</f>
      </c>
      <c r="L62" s="21" t="str">
        <f>IF('Receipts'!C62="","",'Receipts'!C62)</f>
        <v/>
      </c>
      <c r="M62" t="str">
        <f>IF('Receipts'!D62="","",'Receipts'!D62)</f>
        <v/>
      </c>
      <c r="N62" t="str">
        <f>IF('Receipts'!G62="","",'Receipts'!G62)</f>
        <v/>
      </c>
      <c r="O62" s="21" t="str">
        <f>IF('Receipts'!H62="","",'Receipts'!H62)</f>
        <v/>
      </c>
    </row>
    <row r="63">
      <c r="J63" t="str">
        <f>IF('Receipts'!E63="","",63)</f>
      </c>
      <c r="K63" s="15" t="str">
        <f>IF('Receipts'!E63="","",IF(ISNUMBER('Receipts'!E63),'Receipts'!E63,DATEVALUE('Receipts'!E63)))</f>
      </c>
      <c r="L63" s="21" t="str">
        <f>IF('Receipts'!C63="","",'Receipts'!C63)</f>
        <v/>
      </c>
      <c r="M63" t="str">
        <f>IF('Receipts'!D63="","",'Receipts'!D63)</f>
        <v/>
      </c>
      <c r="N63" t="str">
        <f>IF('Receipts'!G63="","",'Receipts'!G63)</f>
        <v/>
      </c>
      <c r="O63" s="21" t="str">
        <f>IF('Receipts'!H63="","",'Receipts'!H63)</f>
        <v/>
      </c>
    </row>
    <row r="64">
      <c r="J64" t="str">
        <f>IF('Receipts'!E64="","",64)</f>
      </c>
      <c r="K64" s="15" t="str">
        <f>IF('Receipts'!E64="","",IF(ISNUMBER('Receipts'!E64),'Receipts'!E64,DATEVALUE('Receipts'!E64)))</f>
      </c>
      <c r="L64" s="21" t="str">
        <f>IF('Receipts'!C64="","",'Receipts'!C64)</f>
        <v/>
      </c>
      <c r="M64" t="str">
        <f>IF('Receipts'!D64="","",'Receipts'!D64)</f>
        <v/>
      </c>
      <c r="N64" t="str">
        <f>IF('Receipts'!G64="","",'Receipts'!G64)</f>
        <v/>
      </c>
      <c r="O64" s="21" t="str">
        <f>IF('Receipts'!H64="","",'Receipts'!H64)</f>
        <v/>
      </c>
    </row>
    <row r="65">
      <c r="J65" t="str">
        <f>IF('Receipts'!E65="","",65)</f>
      </c>
      <c r="K65" s="15" t="str">
        <f>IF('Receipts'!E65="","",IF(ISNUMBER('Receipts'!E65),'Receipts'!E65,DATEVALUE('Receipts'!E65)))</f>
      </c>
      <c r="L65" s="21" t="str">
        <f>IF('Receipts'!C65="","",'Receipts'!C65)</f>
        <v/>
      </c>
      <c r="M65" t="str">
        <f>IF('Receipts'!D65="","",'Receipts'!D65)</f>
        <v/>
      </c>
      <c r="N65" t="str">
        <f>IF('Receipts'!G65="","",'Receipts'!G65)</f>
        <v/>
      </c>
      <c r="O65" s="21" t="str">
        <f>IF('Receipts'!H65="","",'Receipts'!H65)</f>
        <v/>
      </c>
    </row>
    <row r="66">
      <c r="J66" t="str">
        <f>IF('Receipts'!E66="","",66)</f>
      </c>
      <c r="K66" s="15" t="str">
        <f>IF('Receipts'!E66="","",IF(ISNUMBER('Receipts'!E66),'Receipts'!E66,DATEVALUE('Receipts'!E66)))</f>
      </c>
      <c r="L66" s="21" t="str">
        <f>IF('Receipts'!C66="","",'Receipts'!C66)</f>
        <v/>
      </c>
      <c r="M66" t="str">
        <f>IF('Receipts'!D66="","",'Receipts'!D66)</f>
        <v/>
      </c>
      <c r="N66" t="str">
        <f>IF('Receipts'!G66="","",'Receipts'!G66)</f>
        <v/>
      </c>
      <c r="O66" s="21" t="str">
        <f>IF('Receipts'!H66="","",'Receipts'!H66)</f>
        <v/>
      </c>
    </row>
    <row r="67">
      <c r="J67" t="str">
        <f>IF('Receipts'!E67="","",67)</f>
      </c>
      <c r="K67" s="15" t="str">
        <f>IF('Receipts'!E67="","",IF(ISNUMBER('Receipts'!E67),'Receipts'!E67,DATEVALUE('Receipts'!E67)))</f>
      </c>
      <c r="L67" s="21" t="str">
        <f>IF('Receipts'!C67="","",'Receipts'!C67)</f>
        <v/>
      </c>
      <c r="M67" t="str">
        <f>IF('Receipts'!D67="","",'Receipts'!D67)</f>
        <v/>
      </c>
      <c r="N67" t="str">
        <f>IF('Receipts'!G67="","",'Receipts'!G67)</f>
        <v/>
      </c>
      <c r="O67" s="21" t="str">
        <f>IF('Receipts'!H67="","",'Receipts'!H67)</f>
        <v/>
      </c>
    </row>
    <row r="68">
      <c r="J68" t="str">
        <f>IF('Receipts'!E68="","",68)</f>
      </c>
      <c r="K68" s="15" t="str">
        <f>IF('Receipts'!E68="","",IF(ISNUMBER('Receipts'!E68),'Receipts'!E68,DATEVALUE('Receipts'!E68)))</f>
      </c>
      <c r="L68" s="21" t="str">
        <f>IF('Receipts'!C68="","",'Receipts'!C68)</f>
        <v/>
      </c>
      <c r="M68" t="str">
        <f>IF('Receipts'!D68="","",'Receipts'!D68)</f>
        <v/>
      </c>
      <c r="N68" t="str">
        <f>IF('Receipts'!G68="","",'Receipts'!G68)</f>
        <v/>
      </c>
      <c r="O68" s="21" t="str">
        <f>IF('Receipts'!H68="","",'Receipts'!H68)</f>
        <v/>
      </c>
    </row>
    <row r="69">
      <c r="J69" t="str">
        <f>IF('Receipts'!E69="","",69)</f>
      </c>
      <c r="K69" s="15" t="str">
        <f>IF('Receipts'!E69="","",IF(ISNUMBER('Receipts'!E69),'Receipts'!E69,DATEVALUE('Receipts'!E69)))</f>
      </c>
      <c r="L69" s="21" t="str">
        <f>IF('Receipts'!C69="","",'Receipts'!C69)</f>
        <v/>
      </c>
      <c r="M69" t="str">
        <f>IF('Receipts'!D69="","",'Receipts'!D69)</f>
        <v/>
      </c>
      <c r="N69" t="str">
        <f>IF('Receipts'!G69="","",'Receipts'!G69)</f>
        <v/>
      </c>
      <c r="O69" s="21" t="str">
        <f>IF('Receipts'!H69="","",'Receipts'!H69)</f>
        <v/>
      </c>
    </row>
    <row r="70">
      <c r="J70" t="str">
        <f>IF('Receipts'!E70="","",70)</f>
      </c>
      <c r="K70" s="15" t="str">
        <f>IF('Receipts'!E70="","",IF(ISNUMBER('Receipts'!E70),'Receipts'!E70,DATEVALUE('Receipts'!E70)))</f>
      </c>
      <c r="L70" s="21" t="str">
        <f>IF('Receipts'!C70="","",'Receipts'!C70)</f>
        <v/>
      </c>
      <c r="M70" t="str">
        <f>IF('Receipts'!D70="","",'Receipts'!D70)</f>
        <v/>
      </c>
      <c r="N70" t="str">
        <f>IF('Receipts'!G70="","",'Receipts'!G70)</f>
        <v/>
      </c>
      <c r="O70" s="21" t="str">
        <f>IF('Receipts'!H70="","",'Receipts'!H70)</f>
        <v/>
      </c>
    </row>
    <row r="71">
      <c r="J71" t="str">
        <f>IF('Receipts'!E71="","",71)</f>
      </c>
      <c r="K71" s="15" t="str">
        <f>IF('Receipts'!E71="","",IF(ISNUMBER('Receipts'!E71),'Receipts'!E71,DATEVALUE('Receipts'!E71)))</f>
      </c>
      <c r="L71" s="21" t="str">
        <f>IF('Receipts'!C71="","",'Receipts'!C71)</f>
        <v/>
      </c>
      <c r="M71" t="str">
        <f>IF('Receipts'!D71="","",'Receipts'!D71)</f>
        <v/>
      </c>
      <c r="N71" t="str">
        <f>IF('Receipts'!G71="","",'Receipts'!G71)</f>
        <v/>
      </c>
      <c r="O71" s="21" t="str">
        <f>IF('Receipts'!H71="","",'Receipts'!H71)</f>
        <v/>
      </c>
    </row>
    <row r="72">
      <c r="J72" t="str">
        <f>IF('Receipts'!E72="","",72)</f>
      </c>
      <c r="K72" s="15" t="str">
        <f>IF('Receipts'!E72="","",IF(ISNUMBER('Receipts'!E72),'Receipts'!E72,DATEVALUE('Receipts'!E72)))</f>
      </c>
      <c r="L72" s="21" t="str">
        <f>IF('Receipts'!C72="","",'Receipts'!C72)</f>
        <v/>
      </c>
      <c r="M72" t="str">
        <f>IF('Receipts'!D72="","",'Receipts'!D72)</f>
        <v/>
      </c>
      <c r="N72" t="str">
        <f>IF('Receipts'!G72="","",'Receipts'!G72)</f>
        <v/>
      </c>
      <c r="O72" s="21" t="str">
        <f>IF('Receipts'!H72="","",'Receipts'!H72)</f>
        <v/>
      </c>
    </row>
    <row r="73">
      <c r="J73" t="str">
        <f>IF('Receipts'!E73="","",73)</f>
      </c>
      <c r="K73" s="15" t="str">
        <f>IF('Receipts'!E73="","",IF(ISNUMBER('Receipts'!E73),'Receipts'!E73,DATEVALUE('Receipts'!E73)))</f>
      </c>
      <c r="L73" s="21" t="str">
        <f>IF('Receipts'!C73="","",'Receipts'!C73)</f>
        <v/>
      </c>
      <c r="M73" t="str">
        <f>IF('Receipts'!D73="","",'Receipts'!D73)</f>
        <v/>
      </c>
      <c r="N73" t="str">
        <f>IF('Receipts'!G73="","",'Receipts'!G73)</f>
        <v/>
      </c>
      <c r="O73" s="21" t="str">
        <f>IF('Receipts'!H73="","",'Receipts'!H73)</f>
        <v/>
      </c>
    </row>
    <row r="74">
      <c r="J74" t="str">
        <f>IF('Receipts'!E74="","",74)</f>
      </c>
      <c r="K74" s="15" t="str">
        <f>IF('Receipts'!E74="","",IF(ISNUMBER('Receipts'!E74),'Receipts'!E74,DATEVALUE('Receipts'!E74)))</f>
      </c>
      <c r="L74" s="21" t="str">
        <f>IF('Receipts'!C74="","",'Receipts'!C74)</f>
        <v/>
      </c>
      <c r="M74" t="str">
        <f>IF('Receipts'!D74="","",'Receipts'!D74)</f>
        <v/>
      </c>
      <c r="N74" t="str">
        <f>IF('Receipts'!G74="","",'Receipts'!G74)</f>
        <v/>
      </c>
      <c r="O74" s="21" t="str">
        <f>IF('Receipts'!H74="","",'Receipts'!H74)</f>
        <v/>
      </c>
    </row>
    <row r="75">
      <c r="J75" t="str">
        <f>IF('Receipts'!E75="","",75)</f>
      </c>
      <c r="K75" s="15" t="str">
        <f>IF('Receipts'!E75="","",IF(ISNUMBER('Receipts'!E75),'Receipts'!E75,DATEVALUE('Receipts'!E75)))</f>
      </c>
      <c r="L75" s="21" t="str">
        <f>IF('Receipts'!C75="","",'Receipts'!C75)</f>
        <v/>
      </c>
      <c r="M75" t="str">
        <f>IF('Receipts'!D75="","",'Receipts'!D75)</f>
        <v/>
      </c>
      <c r="N75" t="str">
        <f>IF('Receipts'!G75="","",'Receipts'!G75)</f>
        <v/>
      </c>
      <c r="O75" s="21" t="str">
        <f>IF('Receipts'!H75="","",'Receipts'!H75)</f>
        <v/>
      </c>
    </row>
    <row r="76">
      <c r="J76" t="str">
        <f>IF('Receipts'!E76="","",76)</f>
      </c>
      <c r="K76" s="15" t="str">
        <f>IF('Receipts'!E76="","",IF(ISNUMBER('Receipts'!E76),'Receipts'!E76,DATEVALUE('Receipts'!E76)))</f>
      </c>
      <c r="L76" s="21" t="str">
        <f>IF('Receipts'!C76="","",'Receipts'!C76)</f>
        <v/>
      </c>
      <c r="M76" t="str">
        <f>IF('Receipts'!D76="","",'Receipts'!D76)</f>
        <v/>
      </c>
      <c r="N76" t="str">
        <f>IF('Receipts'!G76="","",'Receipts'!G76)</f>
        <v/>
      </c>
      <c r="O76" s="21" t="str">
        <f>IF('Receipts'!H76="","",'Receipts'!H76)</f>
        <v/>
      </c>
    </row>
    <row r="77">
      <c r="J77" t="str">
        <f>IF('Receipts'!E77="","",77)</f>
      </c>
      <c r="K77" s="15" t="str">
        <f>IF('Receipts'!E77="","",IF(ISNUMBER('Receipts'!E77),'Receipts'!E77,DATEVALUE('Receipts'!E77)))</f>
      </c>
      <c r="L77" s="21" t="str">
        <f>IF('Receipts'!C77="","",'Receipts'!C77)</f>
        <v/>
      </c>
      <c r="M77" t="str">
        <f>IF('Receipts'!D77="","",'Receipts'!D77)</f>
        <v/>
      </c>
      <c r="N77" t="str">
        <f>IF('Receipts'!G77="","",'Receipts'!G77)</f>
        <v/>
      </c>
      <c r="O77" s="21" t="str">
        <f>IF('Receipts'!H77="","",'Receipts'!H77)</f>
        <v/>
      </c>
    </row>
    <row r="78">
      <c r="J78" t="str">
        <f>IF('Receipts'!E78="","",78)</f>
      </c>
      <c r="K78" s="15" t="str">
        <f>IF('Receipts'!E78="","",IF(ISNUMBER('Receipts'!E78),'Receipts'!E78,DATEVALUE('Receipts'!E78)))</f>
      </c>
      <c r="L78" s="21" t="str">
        <f>IF('Receipts'!C78="","",'Receipts'!C78)</f>
        <v/>
      </c>
      <c r="M78" t="str">
        <f>IF('Receipts'!D78="","",'Receipts'!D78)</f>
        <v/>
      </c>
      <c r="N78" t="str">
        <f>IF('Receipts'!G78="","",'Receipts'!G78)</f>
        <v/>
      </c>
      <c r="O78" s="21" t="str">
        <f>IF('Receipts'!H78="","",'Receipts'!H78)</f>
        <v/>
      </c>
    </row>
    <row r="79">
      <c r="J79" t="str">
        <f>IF('Receipts'!E79="","",79)</f>
      </c>
      <c r="K79" s="15" t="str">
        <f>IF('Receipts'!E79="","",IF(ISNUMBER('Receipts'!E79),'Receipts'!E79,DATEVALUE('Receipts'!E79)))</f>
      </c>
      <c r="L79" s="21" t="str">
        <f>IF('Receipts'!C79="","",'Receipts'!C79)</f>
        <v/>
      </c>
      <c r="M79" t="str">
        <f>IF('Receipts'!D79="","",'Receipts'!D79)</f>
        <v/>
      </c>
      <c r="N79" t="str">
        <f>IF('Receipts'!G79="","",'Receipts'!G79)</f>
        <v/>
      </c>
      <c r="O79" s="21" t="str">
        <f>IF('Receipts'!H79="","",'Receipts'!H79)</f>
        <v/>
      </c>
    </row>
    <row r="80">
      <c r="J80" t="str">
        <f>IF('Receipts'!E80="","",80)</f>
      </c>
      <c r="K80" s="15" t="str">
        <f>IF('Receipts'!E80="","",IF(ISNUMBER('Receipts'!E80),'Receipts'!E80,DATEVALUE('Receipts'!E80)))</f>
      </c>
      <c r="L80" s="21" t="str">
        <f>IF('Receipts'!C80="","",'Receipts'!C80)</f>
        <v/>
      </c>
      <c r="M80" t="str">
        <f>IF('Receipts'!D80="","",'Receipts'!D80)</f>
        <v/>
      </c>
      <c r="N80" t="str">
        <f>IF('Receipts'!G80="","",'Receipts'!G80)</f>
        <v/>
      </c>
      <c r="O80" s="21" t="str">
        <f>IF('Receipts'!H80="","",'Receipts'!H80)</f>
        <v/>
      </c>
    </row>
    <row r="81">
      <c r="J81" t="str">
        <f>IF('Receipts'!E81="","",81)</f>
      </c>
      <c r="K81" s="15" t="str">
        <f>IF('Receipts'!E81="","",IF(ISNUMBER('Receipts'!E81),'Receipts'!E81,DATEVALUE('Receipts'!E81)))</f>
      </c>
      <c r="L81" s="21" t="str">
        <f>IF('Receipts'!C81="","",'Receipts'!C81)</f>
        <v/>
      </c>
      <c r="M81" t="str">
        <f>IF('Receipts'!D81="","",'Receipts'!D81)</f>
        <v/>
      </c>
      <c r="N81" t="str">
        <f>IF('Receipts'!G81="","",'Receipts'!G81)</f>
        <v/>
      </c>
      <c r="O81" s="21" t="str">
        <f>IF('Receipts'!H81="","",'Receipts'!H81)</f>
        <v/>
      </c>
    </row>
    <row r="82">
      <c r="J82" t="str">
        <f>IF('Receipts'!E82="","",82)</f>
      </c>
      <c r="K82" s="15" t="str">
        <f>IF('Receipts'!E82="","",IF(ISNUMBER('Receipts'!E82),'Receipts'!E82,DATEVALUE('Receipts'!E82)))</f>
      </c>
      <c r="L82" s="21" t="str">
        <f>IF('Receipts'!C82="","",'Receipts'!C82)</f>
        <v/>
      </c>
      <c r="M82" t="str">
        <f>IF('Receipts'!D82="","",'Receipts'!D82)</f>
        <v/>
      </c>
      <c r="N82" t="str">
        <f>IF('Receipts'!G82="","",'Receipts'!G82)</f>
        <v/>
      </c>
      <c r="O82" s="21" t="str">
        <f>IF('Receipts'!H82="","",'Receipts'!H82)</f>
        <v/>
      </c>
    </row>
    <row r="83">
      <c r="J83" t="str">
        <f>IF('Receipts'!E83="","",83)</f>
      </c>
      <c r="K83" s="15" t="str">
        <f>IF('Receipts'!E83="","",IF(ISNUMBER('Receipts'!E83),'Receipts'!E83,DATEVALUE('Receipts'!E83)))</f>
      </c>
      <c r="L83" s="21" t="str">
        <f>IF('Receipts'!C83="","",'Receipts'!C83)</f>
        <v/>
      </c>
      <c r="M83" t="str">
        <f>IF('Receipts'!D83="","",'Receipts'!D83)</f>
        <v/>
      </c>
      <c r="N83" t="str">
        <f>IF('Receipts'!G83="","",'Receipts'!G83)</f>
        <v/>
      </c>
      <c r="O83" s="21" t="str">
        <f>IF('Receipts'!H83="","",'Receipts'!H83)</f>
        <v/>
      </c>
    </row>
    <row r="84">
      <c r="J84" t="str">
        <f>IF('Receipts'!E84="","",84)</f>
      </c>
      <c r="K84" s="15" t="str">
        <f>IF('Receipts'!E84="","",IF(ISNUMBER('Receipts'!E84),'Receipts'!E84,DATEVALUE('Receipts'!E84)))</f>
      </c>
      <c r="L84" s="21" t="str">
        <f>IF('Receipts'!C84="","",'Receipts'!C84)</f>
        <v/>
      </c>
      <c r="M84" t="str">
        <f>IF('Receipts'!D84="","",'Receipts'!D84)</f>
        <v/>
      </c>
      <c r="N84" t="str">
        <f>IF('Receipts'!G84="","",'Receipts'!G84)</f>
        <v/>
      </c>
      <c r="O84" s="21" t="str">
        <f>IF('Receipts'!H84="","",'Receipts'!H84)</f>
        <v/>
      </c>
    </row>
    <row r="85">
      <c r="J85" t="str">
        <f>IF('Receipts'!E85="","",85)</f>
      </c>
      <c r="K85" s="15" t="str">
        <f>IF('Receipts'!E85="","",IF(ISNUMBER('Receipts'!E85),'Receipts'!E85,DATEVALUE('Receipts'!E85)))</f>
      </c>
      <c r="L85" s="21" t="str">
        <f>IF('Receipts'!C85="","",'Receipts'!C85)</f>
        <v/>
      </c>
      <c r="M85" t="str">
        <f>IF('Receipts'!D85="","",'Receipts'!D85)</f>
        <v/>
      </c>
      <c r="N85" t="str">
        <f>IF('Receipts'!G85="","",'Receipts'!G85)</f>
        <v/>
      </c>
      <c r="O85" s="21" t="str">
        <f>IF('Receipts'!H85="","",'Receipts'!H85)</f>
        <v/>
      </c>
    </row>
    <row r="86">
      <c r="J86" t="str">
        <f>IF('Receipts'!E86="","",86)</f>
      </c>
      <c r="K86" s="15" t="str">
        <f>IF('Receipts'!E86="","",IF(ISNUMBER('Receipts'!E86),'Receipts'!E86,DATEVALUE('Receipts'!E86)))</f>
      </c>
      <c r="L86" s="21" t="str">
        <f>IF('Receipts'!C86="","",'Receipts'!C86)</f>
        <v/>
      </c>
      <c r="M86" t="str">
        <f>IF('Receipts'!D86="","",'Receipts'!D86)</f>
        <v/>
      </c>
      <c r="N86" t="str">
        <f>IF('Receipts'!G86="","",'Receipts'!G86)</f>
        <v/>
      </c>
      <c r="O86" s="21" t="str">
        <f>IF('Receipts'!H86="","",'Receipts'!H86)</f>
        <v/>
      </c>
    </row>
    <row r="87">
      <c r="J87" t="str">
        <f>IF('Receipts'!E87="","",87)</f>
      </c>
      <c r="K87" s="15" t="str">
        <f>IF('Receipts'!E87="","",IF(ISNUMBER('Receipts'!E87),'Receipts'!E87,DATEVALUE('Receipts'!E87)))</f>
      </c>
      <c r="L87" s="21" t="str">
        <f>IF('Receipts'!C87="","",'Receipts'!C87)</f>
        <v/>
      </c>
      <c r="M87" t="str">
        <f>IF('Receipts'!D87="","",'Receipts'!D87)</f>
        <v/>
      </c>
      <c r="N87" t="str">
        <f>IF('Receipts'!G87="","",'Receipts'!G87)</f>
        <v/>
      </c>
      <c r="O87" s="21" t="str">
        <f>IF('Receipts'!H87="","",'Receipts'!H87)</f>
        <v/>
      </c>
    </row>
    <row r="88">
      <c r="J88" t="str">
        <f>IF('Receipts'!E88="","",88)</f>
      </c>
      <c r="K88" s="15" t="str">
        <f>IF('Receipts'!E88="","",IF(ISNUMBER('Receipts'!E88),'Receipts'!E88,DATEVALUE('Receipts'!E88)))</f>
      </c>
      <c r="L88" s="21" t="str">
        <f>IF('Receipts'!C88="","",'Receipts'!C88)</f>
        <v/>
      </c>
      <c r="M88" t="str">
        <f>IF('Receipts'!D88="","",'Receipts'!D88)</f>
        <v/>
      </c>
      <c r="N88" t="str">
        <f>IF('Receipts'!G88="","",'Receipts'!G88)</f>
        <v/>
      </c>
      <c r="O88" s="21" t="str">
        <f>IF('Receipts'!H88="","",'Receipts'!H88)</f>
        <v/>
      </c>
    </row>
    <row r="89">
      <c r="J89" t="str">
        <f>IF('Receipts'!E89="","",89)</f>
      </c>
      <c r="K89" s="15" t="str">
        <f>IF('Receipts'!E89="","",IF(ISNUMBER('Receipts'!E89),'Receipts'!E89,DATEVALUE('Receipts'!E89)))</f>
      </c>
      <c r="L89" s="21" t="str">
        <f>IF('Receipts'!C89="","",'Receipts'!C89)</f>
        <v/>
      </c>
      <c r="M89" t="str">
        <f>IF('Receipts'!D89="","",'Receipts'!D89)</f>
        <v/>
      </c>
      <c r="N89" t="str">
        <f>IF('Receipts'!G89="","",'Receipts'!G89)</f>
        <v/>
      </c>
      <c r="O89" s="21" t="str">
        <f>IF('Receipts'!H89="","",'Receipts'!H89)</f>
        <v/>
      </c>
    </row>
    <row r="90">
      <c r="J90" t="str">
        <f>IF('Receipts'!E90="","",90)</f>
      </c>
      <c r="K90" s="15" t="str">
        <f>IF('Receipts'!E90="","",IF(ISNUMBER('Receipts'!E90),'Receipts'!E90,DATEVALUE('Receipts'!E90)))</f>
      </c>
      <c r="L90" s="21" t="str">
        <f>IF('Receipts'!C90="","",'Receipts'!C90)</f>
        <v/>
      </c>
      <c r="M90" t="str">
        <f>IF('Receipts'!D90="","",'Receipts'!D90)</f>
        <v/>
      </c>
      <c r="N90" t="str">
        <f>IF('Receipts'!G90="","",'Receipts'!G90)</f>
        <v/>
      </c>
      <c r="O90" s="21" t="str">
        <f>IF('Receipts'!H90="","",'Receipts'!H90)</f>
        <v/>
      </c>
    </row>
    <row r="91">
      <c r="J91" t="str">
        <f>IF('Receipts'!E91="","",91)</f>
      </c>
      <c r="K91" s="15" t="str">
        <f>IF('Receipts'!E91="","",IF(ISNUMBER('Receipts'!E91),'Receipts'!E91,DATEVALUE('Receipts'!E91)))</f>
      </c>
      <c r="L91" s="21" t="str">
        <f>IF('Receipts'!C91="","",'Receipts'!C91)</f>
        <v/>
      </c>
      <c r="M91" t="str">
        <f>IF('Receipts'!D91="","",'Receipts'!D91)</f>
        <v/>
      </c>
      <c r="N91" t="str">
        <f>IF('Receipts'!G91="","",'Receipts'!G91)</f>
        <v/>
      </c>
      <c r="O91" s="21" t="str">
        <f>IF('Receipts'!H91="","",'Receipts'!H91)</f>
        <v/>
      </c>
    </row>
    <row r="92">
      <c r="J92" t="str">
        <f>IF('Receipts'!E92="","",92)</f>
      </c>
      <c r="K92" s="15" t="str">
        <f>IF('Receipts'!E92="","",IF(ISNUMBER('Receipts'!E92),'Receipts'!E92,DATEVALUE('Receipts'!E92)))</f>
      </c>
      <c r="L92" s="21" t="str">
        <f>IF('Receipts'!C92="","",'Receipts'!C92)</f>
        <v/>
      </c>
      <c r="M92" t="str">
        <f>IF('Receipts'!D92="","",'Receipts'!D92)</f>
        <v/>
      </c>
      <c r="N92" t="str">
        <f>IF('Receipts'!G92="","",'Receipts'!G92)</f>
        <v/>
      </c>
      <c r="O92" s="21" t="str">
        <f>IF('Receipts'!H92="","",'Receipts'!H92)</f>
        <v/>
      </c>
    </row>
    <row r="93">
      <c r="J93" t="str">
        <f>IF('Receipts'!E93="","",93)</f>
      </c>
      <c r="K93" s="15" t="str">
        <f>IF('Receipts'!E93="","",IF(ISNUMBER('Receipts'!E93),'Receipts'!E93,DATEVALUE('Receipts'!E93)))</f>
      </c>
      <c r="L93" s="21" t="str">
        <f>IF('Receipts'!C93="","",'Receipts'!C93)</f>
        <v/>
      </c>
      <c r="M93" t="str">
        <f>IF('Receipts'!D93="","",'Receipts'!D93)</f>
        <v/>
      </c>
      <c r="N93" t="str">
        <f>IF('Receipts'!G93="","",'Receipts'!G93)</f>
        <v/>
      </c>
      <c r="O93" s="21" t="str">
        <f>IF('Receipts'!H93="","",'Receipts'!H93)</f>
        <v/>
      </c>
    </row>
    <row r="94">
      <c r="J94" t="str">
        <f>IF('Receipts'!E94="","",94)</f>
      </c>
      <c r="K94" s="15" t="str">
        <f>IF('Receipts'!E94="","",IF(ISNUMBER('Receipts'!E94),'Receipts'!E94,DATEVALUE('Receipts'!E94)))</f>
      </c>
      <c r="L94" s="21" t="str">
        <f>IF('Receipts'!C94="","",'Receipts'!C94)</f>
        <v/>
      </c>
      <c r="M94" t="str">
        <f>IF('Receipts'!D94="","",'Receipts'!D94)</f>
        <v/>
      </c>
      <c r="N94" t="str">
        <f>IF('Receipts'!G94="","",'Receipts'!G94)</f>
        <v/>
      </c>
      <c r="O94" s="21" t="str">
        <f>IF('Receipts'!H94="","",'Receipts'!H94)</f>
        <v/>
      </c>
    </row>
    <row r="95">
      <c r="J95" t="str">
        <f>IF('Receipts'!E95="","",95)</f>
      </c>
      <c r="K95" s="15" t="str">
        <f>IF('Receipts'!E95="","",IF(ISNUMBER('Receipts'!E95),'Receipts'!E95,DATEVALUE('Receipts'!E95)))</f>
      </c>
      <c r="L95" s="21" t="str">
        <f>IF('Receipts'!C95="","",'Receipts'!C95)</f>
        <v/>
      </c>
      <c r="M95" t="str">
        <f>IF('Receipts'!D95="","",'Receipts'!D95)</f>
        <v/>
      </c>
      <c r="N95" t="str">
        <f>IF('Receipts'!G95="","",'Receipts'!G95)</f>
        <v/>
      </c>
      <c r="O95" s="21" t="str">
        <f>IF('Receipts'!H95="","",'Receipts'!H95)</f>
        <v/>
      </c>
    </row>
    <row r="96">
      <c r="J96" t="str">
        <f>IF('Receipts'!E96="","",96)</f>
      </c>
      <c r="K96" s="15" t="str">
        <f>IF('Receipts'!E96="","",IF(ISNUMBER('Receipts'!E96),'Receipts'!E96,DATEVALUE('Receipts'!E96)))</f>
      </c>
      <c r="L96" s="21" t="str">
        <f>IF('Receipts'!C96="","",'Receipts'!C96)</f>
        <v/>
      </c>
      <c r="M96" t="str">
        <f>IF('Receipts'!D96="","",'Receipts'!D96)</f>
        <v/>
      </c>
      <c r="N96" t="str">
        <f>IF('Receipts'!G96="","",'Receipts'!G96)</f>
        <v/>
      </c>
      <c r="O96" s="21" t="str">
        <f>IF('Receipts'!H96="","",'Receipts'!H96)</f>
        <v/>
      </c>
    </row>
    <row r="97">
      <c r="J97" t="str">
        <f>IF('Receipts'!E97="","",97)</f>
      </c>
      <c r="K97" s="15" t="str">
        <f>IF('Receipts'!E97="","",IF(ISNUMBER('Receipts'!E97),'Receipts'!E97,DATEVALUE('Receipts'!E97)))</f>
      </c>
      <c r="L97" s="21" t="str">
        <f>IF('Receipts'!C97="","",'Receipts'!C97)</f>
        <v/>
      </c>
      <c r="M97" t="str">
        <f>IF('Receipts'!D97="","",'Receipts'!D97)</f>
        <v/>
      </c>
      <c r="N97" t="str">
        <f>IF('Receipts'!G97="","",'Receipts'!G97)</f>
        <v/>
      </c>
      <c r="O97" s="21" t="str">
        <f>IF('Receipts'!H97="","",'Receipts'!H97)</f>
        <v/>
      </c>
    </row>
    <row r="98">
      <c r="J98" t="str">
        <f>IF('Receipts'!E98="","",98)</f>
      </c>
      <c r="K98" s="15" t="str">
        <f>IF('Receipts'!E98="","",IF(ISNUMBER('Receipts'!E98),'Receipts'!E98,DATEVALUE('Receipts'!E98)))</f>
      </c>
      <c r="L98" s="21" t="str">
        <f>IF('Receipts'!C98="","",'Receipts'!C98)</f>
        <v/>
      </c>
      <c r="M98" t="str">
        <f>IF('Receipts'!D98="","",'Receipts'!D98)</f>
        <v/>
      </c>
      <c r="N98" t="str">
        <f>IF('Receipts'!G98="","",'Receipts'!G98)</f>
        <v/>
      </c>
      <c r="O98" s="21" t="str">
        <f>IF('Receipts'!H98="","",'Receipts'!H98)</f>
        <v/>
      </c>
    </row>
    <row r="99">
      <c r="J99" t="str">
        <f>IF('Receipts'!E99="","",99)</f>
      </c>
      <c r="K99" s="15" t="str">
        <f>IF('Receipts'!E99="","",IF(ISNUMBER('Receipts'!E99),'Receipts'!E99,DATEVALUE('Receipts'!E99)))</f>
      </c>
      <c r="L99" s="21" t="str">
        <f>IF('Receipts'!C99="","",'Receipts'!C99)</f>
        <v/>
      </c>
      <c r="M99" t="str">
        <f>IF('Receipts'!D99="","",'Receipts'!D99)</f>
        <v/>
      </c>
      <c r="N99" t="str">
        <f>IF('Receipts'!G99="","",'Receipts'!G99)</f>
        <v/>
      </c>
      <c r="O99" s="21" t="str">
        <f>IF('Receipts'!H99="","",'Receipts'!H99)</f>
        <v/>
      </c>
    </row>
    <row r="100">
      <c r="J100" t="str">
        <f>IF('Receipts'!E100="","",100)</f>
      </c>
      <c r="K100" s="15" t="str">
        <f>IF('Receipts'!E100="","",IF(ISNUMBER('Receipts'!E100),'Receipts'!E100,DATEVALUE('Receipts'!E100)))</f>
      </c>
      <c r="L100" s="21" t="str">
        <f>IF('Receipts'!C100="","",'Receipts'!C100)</f>
        <v/>
      </c>
      <c r="M100" t="str">
        <f>IF('Receipts'!D100="","",'Receipts'!D100)</f>
        <v/>
      </c>
      <c r="N100" t="str">
        <f>IF('Receipts'!G100="","",'Receipts'!G100)</f>
        <v/>
      </c>
      <c r="O100" s="21" t="str">
        <f>IF('Receipts'!H100="","",'Receipts'!H100)</f>
        <v/>
      </c>
    </row>
    <row r="101">
      <c r="J101" t="str">
        <f>IF('Receipts'!E101="","",101)</f>
      </c>
      <c r="K101" s="15" t="str">
        <f>IF('Receipts'!E101="","",IF(ISNUMBER('Receipts'!E101),'Receipts'!E101,DATEVALUE('Receipts'!E101)))</f>
      </c>
      <c r="L101" s="21" t="str">
        <f>IF('Receipts'!C101="","",'Receipts'!C101)</f>
        <v/>
      </c>
      <c r="M101" t="str">
        <f>IF('Receipts'!D101="","",'Receipts'!D101)</f>
        <v/>
      </c>
      <c r="N101" t="str">
        <f>IF('Receipts'!G101="","",'Receipts'!G101)</f>
        <v/>
      </c>
      <c r="O101" s="21" t="str">
        <f>IF('Receipts'!H101="","",'Receipts'!H101)</f>
        <v/>
      </c>
    </row>
    <row r="102">
      <c r="J102" t="str">
        <f>IF('Receipts'!E102="","",102)</f>
      </c>
      <c r="K102" s="15" t="str">
        <f>IF('Receipts'!E102="","",IF(ISNUMBER('Receipts'!E102),'Receipts'!E102,DATEVALUE('Receipts'!E102)))</f>
      </c>
      <c r="L102" s="21" t="str">
        <f>IF('Receipts'!C102="","",'Receipts'!C102)</f>
        <v/>
      </c>
      <c r="M102" t="str">
        <f>IF('Receipts'!D102="","",'Receipts'!D102)</f>
        <v/>
      </c>
      <c r="N102" t="str">
        <f>IF('Receipts'!G102="","",'Receipts'!G102)</f>
        <v/>
      </c>
      <c r="O102" s="21" t="str">
        <f>IF('Receipts'!H102="","",'Receipts'!H102)</f>
        <v/>
      </c>
    </row>
    <row r="103">
      <c r="J103" t="str">
        <f>IF('Receipts'!E103="","",103)</f>
      </c>
      <c r="K103" s="15" t="str">
        <f>IF('Receipts'!E103="","",IF(ISNUMBER('Receipts'!E103),'Receipts'!E103,DATEVALUE('Receipts'!E103)))</f>
      </c>
      <c r="L103" s="21" t="str">
        <f>IF('Receipts'!C103="","",'Receipts'!C103)</f>
        <v/>
      </c>
      <c r="M103" t="str">
        <f>IF('Receipts'!D103="","",'Receipts'!D103)</f>
        <v/>
      </c>
      <c r="N103" t="str">
        <f>IF('Receipts'!G103="","",'Receipts'!G103)</f>
        <v/>
      </c>
      <c r="O103" s="21" t="str">
        <f>IF('Receipts'!H103="","",'Receipts'!H103)</f>
        <v/>
      </c>
    </row>
    <row r="104">
      <c r="J104" t="str">
        <f>IF('Receipts'!E104="","",104)</f>
      </c>
      <c r="K104" s="15" t="str">
        <f>IF('Receipts'!E104="","",IF(ISNUMBER('Receipts'!E104),'Receipts'!E104,DATEVALUE('Receipts'!E104)))</f>
      </c>
      <c r="L104" s="21" t="str">
        <f>IF('Receipts'!C104="","",'Receipts'!C104)</f>
        <v/>
      </c>
      <c r="M104" t="str">
        <f>IF('Receipts'!D104="","",'Receipts'!D104)</f>
        <v/>
      </c>
      <c r="N104" t="str">
        <f>IF('Receipts'!G104="","",'Receipts'!G104)</f>
        <v/>
      </c>
      <c r="O104" s="21" t="str">
        <f>IF('Receipts'!H104="","",'Receipts'!H104)</f>
        <v/>
      </c>
    </row>
    <row r="105">
      <c r="J105" t="str">
        <f>IF('Receipts'!E105="","",105)</f>
      </c>
      <c r="K105" s="15" t="str">
        <f>IF('Receipts'!E105="","",IF(ISNUMBER('Receipts'!E105),'Receipts'!E105,DATEVALUE('Receipts'!E105)))</f>
      </c>
      <c r="L105" s="21" t="str">
        <f>IF('Receipts'!C105="","",'Receipts'!C105)</f>
        <v/>
      </c>
      <c r="M105" t="str">
        <f>IF('Receipts'!D105="","",'Receipts'!D105)</f>
        <v/>
      </c>
      <c r="N105" t="str">
        <f>IF('Receipts'!G105="","",'Receipts'!G105)</f>
        <v/>
      </c>
      <c r="O105" s="21" t="str">
        <f>IF('Receipts'!H105="","",'Receipts'!H105)</f>
        <v/>
      </c>
    </row>
    <row r="106">
      <c r="J106" t="str">
        <f>IF('Receipts'!E106="","",106)</f>
      </c>
      <c r="K106" s="15" t="str">
        <f>IF('Receipts'!E106="","",IF(ISNUMBER('Receipts'!E106),'Receipts'!E106,DATEVALUE('Receipts'!E106)))</f>
      </c>
      <c r="L106" s="21" t="str">
        <f>IF('Receipts'!C106="","",'Receipts'!C106)</f>
        <v/>
      </c>
      <c r="M106" t="str">
        <f>IF('Receipts'!D106="","",'Receipts'!D106)</f>
        <v/>
      </c>
      <c r="N106" t="str">
        <f>IF('Receipts'!G106="","",'Receipts'!G106)</f>
        <v/>
      </c>
      <c r="O106" s="21" t="str">
        <f>IF('Receipts'!H106="","",'Receipts'!H106)</f>
        <v/>
      </c>
    </row>
    <row r="107">
      <c r="J107" t="str">
        <f>IF('Receipts'!E107="","",107)</f>
      </c>
      <c r="K107" s="15" t="str">
        <f>IF('Receipts'!E107="","",IF(ISNUMBER('Receipts'!E107),'Receipts'!E107,DATEVALUE('Receipts'!E107)))</f>
      </c>
      <c r="L107" s="21" t="str">
        <f>IF('Receipts'!C107="","",'Receipts'!C107)</f>
        <v/>
      </c>
      <c r="M107" t="str">
        <f>IF('Receipts'!D107="","",'Receipts'!D107)</f>
        <v/>
      </c>
      <c r="N107" t="str">
        <f>IF('Receipts'!G107="","",'Receipts'!G107)</f>
        <v/>
      </c>
      <c r="O107" s="21" t="str">
        <f>IF('Receipts'!H107="","",'Receipts'!H107)</f>
        <v/>
      </c>
    </row>
    <row r="108">
      <c r="J108" t="str">
        <f>IF('Receipts'!E108="","",108)</f>
      </c>
      <c r="K108" s="15" t="str">
        <f>IF('Receipts'!E108="","",IF(ISNUMBER('Receipts'!E108),'Receipts'!E108,DATEVALUE('Receipts'!E108)))</f>
      </c>
      <c r="L108" s="21" t="str">
        <f>IF('Receipts'!C108="","",'Receipts'!C108)</f>
        <v/>
      </c>
      <c r="M108" t="str">
        <f>IF('Receipts'!D108="","",'Receipts'!D108)</f>
        <v/>
      </c>
      <c r="N108" t="str">
        <f>IF('Receipts'!G108="","",'Receipts'!G108)</f>
        <v/>
      </c>
      <c r="O108" s="21" t="str">
        <f>IF('Receipts'!H108="","",'Receipts'!H108)</f>
        <v/>
      </c>
    </row>
    <row r="109">
      <c r="J109" t="str">
        <f>IF('Receipts'!E109="","",109)</f>
      </c>
      <c r="K109" s="15" t="str">
        <f>IF('Receipts'!E109="","",IF(ISNUMBER('Receipts'!E109),'Receipts'!E109,DATEVALUE('Receipts'!E109)))</f>
      </c>
      <c r="L109" s="21" t="str">
        <f>IF('Receipts'!C109="","",'Receipts'!C109)</f>
        <v/>
      </c>
      <c r="M109" t="str">
        <f>IF('Receipts'!D109="","",'Receipts'!D109)</f>
        <v/>
      </c>
      <c r="N109" t="str">
        <f>IF('Receipts'!G109="","",'Receipts'!G109)</f>
        <v/>
      </c>
      <c r="O109" s="21" t="str">
        <f>IF('Receipts'!H109="","",'Receipts'!H109)</f>
        <v/>
      </c>
    </row>
    <row r="110">
      <c r="J110" t="str">
        <f>IF('Receipts'!E110="","",110)</f>
      </c>
      <c r="K110" s="15" t="str">
        <f>IF('Receipts'!E110="","",IF(ISNUMBER('Receipts'!E110),'Receipts'!E110,DATEVALUE('Receipts'!E110)))</f>
      </c>
      <c r="L110" s="21" t="str">
        <f>IF('Receipts'!C110="","",'Receipts'!C110)</f>
        <v/>
      </c>
      <c r="M110" t="str">
        <f>IF('Receipts'!D110="","",'Receipts'!D110)</f>
        <v/>
      </c>
      <c r="N110" t="str">
        <f>IF('Receipts'!G110="","",'Receipts'!G110)</f>
        <v/>
      </c>
      <c r="O110" s="21" t="str">
        <f>IF('Receipts'!H110="","",'Receipts'!H110)</f>
        <v/>
      </c>
    </row>
    <row r="111">
      <c r="J111" t="str">
        <f>IF('Receipts'!E111="","",111)</f>
      </c>
      <c r="K111" s="15" t="str">
        <f>IF('Receipts'!E111="","",IF(ISNUMBER('Receipts'!E111),'Receipts'!E111,DATEVALUE('Receipts'!E111)))</f>
      </c>
      <c r="L111" s="21" t="str">
        <f>IF('Receipts'!C111="","",'Receipts'!C111)</f>
        <v/>
      </c>
      <c r="M111" t="str">
        <f>IF('Receipts'!D111="","",'Receipts'!D111)</f>
        <v/>
      </c>
      <c r="N111" t="str">
        <f>IF('Receipts'!G111="","",'Receipts'!G111)</f>
        <v/>
      </c>
      <c r="O111" s="21" t="str">
        <f>IF('Receipts'!H111="","",'Receipts'!H111)</f>
        <v/>
      </c>
    </row>
    <row r="112">
      <c r="J112" t="str">
        <f>IF('Receipts'!E112="","",112)</f>
      </c>
      <c r="K112" s="15" t="str">
        <f>IF('Receipts'!E112="","",IF(ISNUMBER('Receipts'!E112),'Receipts'!E112,DATEVALUE('Receipts'!E112)))</f>
      </c>
      <c r="L112" s="21" t="str">
        <f>IF('Receipts'!C112="","",'Receipts'!C112)</f>
        <v/>
      </c>
      <c r="M112" t="str">
        <f>IF('Receipts'!D112="","",'Receipts'!D112)</f>
        <v/>
      </c>
      <c r="N112" t="str">
        <f>IF('Receipts'!G112="","",'Receipts'!G112)</f>
        <v/>
      </c>
      <c r="O112" s="21" t="str">
        <f>IF('Receipts'!H112="","",'Receipts'!H112)</f>
        <v/>
      </c>
    </row>
    <row r="113">
      <c r="J113" t="str">
        <f>IF('Receipts'!E113="","",113)</f>
      </c>
      <c r="K113" s="15" t="str">
        <f>IF('Receipts'!E113="","",IF(ISNUMBER('Receipts'!E113),'Receipts'!E113,DATEVALUE('Receipts'!E113)))</f>
      </c>
      <c r="L113" s="21" t="str">
        <f>IF('Receipts'!C113="","",'Receipts'!C113)</f>
        <v/>
      </c>
      <c r="M113" t="str">
        <f>IF('Receipts'!D113="","",'Receipts'!D113)</f>
        <v/>
      </c>
      <c r="N113" t="str">
        <f>IF('Receipts'!G113="","",'Receipts'!G113)</f>
        <v/>
      </c>
      <c r="O113" s="21" t="str">
        <f>IF('Receipts'!H113="","",'Receipts'!H113)</f>
        <v/>
      </c>
    </row>
    <row r="114">
      <c r="J114" t="str">
        <f>IF('Receipts'!E114="","",114)</f>
      </c>
      <c r="K114" s="15" t="str">
        <f>IF('Receipts'!E114="","",IF(ISNUMBER('Receipts'!E114),'Receipts'!E114,DATEVALUE('Receipts'!E114)))</f>
      </c>
      <c r="L114" s="21" t="str">
        <f>IF('Receipts'!C114="","",'Receipts'!C114)</f>
        <v/>
      </c>
      <c r="M114" t="str">
        <f>IF('Receipts'!D114="","",'Receipts'!D114)</f>
        <v/>
      </c>
      <c r="N114" t="str">
        <f>IF('Receipts'!G114="","",'Receipts'!G114)</f>
        <v/>
      </c>
      <c r="O114" s="21" t="str">
        <f>IF('Receipts'!H114="","",'Receipts'!H114)</f>
        <v/>
      </c>
    </row>
    <row r="115">
      <c r="J115" t="str">
        <f>IF('Receipts'!E115="","",115)</f>
      </c>
      <c r="K115" s="15" t="str">
        <f>IF('Receipts'!E115="","",IF(ISNUMBER('Receipts'!E115),'Receipts'!E115,DATEVALUE('Receipts'!E115)))</f>
      </c>
      <c r="L115" s="21" t="str">
        <f>IF('Receipts'!C115="","",'Receipts'!C115)</f>
        <v/>
      </c>
      <c r="M115" t="str">
        <f>IF('Receipts'!D115="","",'Receipts'!D115)</f>
        <v/>
      </c>
      <c r="N115" t="str">
        <f>IF('Receipts'!G115="","",'Receipts'!G115)</f>
        <v/>
      </c>
      <c r="O115" s="21" t="str">
        <f>IF('Receipts'!H115="","",'Receipts'!H115)</f>
        <v/>
      </c>
    </row>
    <row r="116">
      <c r="J116" t="str">
        <f>IF('Receipts'!E116="","",116)</f>
      </c>
      <c r="K116" s="15" t="str">
        <f>IF('Receipts'!E116="","",IF(ISNUMBER('Receipts'!E116),'Receipts'!E116,DATEVALUE('Receipts'!E116)))</f>
      </c>
      <c r="L116" s="21" t="str">
        <f>IF('Receipts'!C116="","",'Receipts'!C116)</f>
        <v/>
      </c>
      <c r="M116" t="str">
        <f>IF('Receipts'!D116="","",'Receipts'!D116)</f>
        <v/>
      </c>
      <c r="N116" t="str">
        <f>IF('Receipts'!G116="","",'Receipts'!G116)</f>
        <v/>
      </c>
      <c r="O116" s="21" t="str">
        <f>IF('Receipts'!H116="","",'Receipts'!H116)</f>
        <v/>
      </c>
    </row>
    <row r="117">
      <c r="J117" t="str">
        <f>IF('Receipts'!E117="","",117)</f>
      </c>
      <c r="K117" s="15" t="str">
        <f>IF('Receipts'!E117="","",IF(ISNUMBER('Receipts'!E117),'Receipts'!E117,DATEVALUE('Receipts'!E117)))</f>
      </c>
      <c r="L117" s="21" t="str">
        <f>IF('Receipts'!C117="","",'Receipts'!C117)</f>
        <v/>
      </c>
      <c r="M117" t="str">
        <f>IF('Receipts'!D117="","",'Receipts'!D117)</f>
        <v/>
      </c>
      <c r="N117" t="str">
        <f>IF('Receipts'!G117="","",'Receipts'!G117)</f>
        <v/>
      </c>
      <c r="O117" s="21" t="str">
        <f>IF('Receipts'!H117="","",'Receipts'!H117)</f>
        <v/>
      </c>
    </row>
    <row r="118">
      <c r="J118" t="str">
        <f>IF('Receipts'!E118="","",118)</f>
      </c>
      <c r="K118" s="15" t="str">
        <f>IF('Receipts'!E118="","",IF(ISNUMBER('Receipts'!E118),'Receipts'!E118,DATEVALUE('Receipts'!E118)))</f>
      </c>
      <c r="L118" s="21" t="str">
        <f>IF('Receipts'!C118="","",'Receipts'!C118)</f>
        <v/>
      </c>
      <c r="M118" t="str">
        <f>IF('Receipts'!D118="","",'Receipts'!D118)</f>
        <v/>
      </c>
      <c r="N118" t="str">
        <f>IF('Receipts'!G118="","",'Receipts'!G118)</f>
        <v/>
      </c>
      <c r="O118" s="21" t="str">
        <f>IF('Receipts'!H118="","",'Receipts'!H118)</f>
        <v/>
      </c>
    </row>
    <row r="119">
      <c r="J119" t="str">
        <f>IF('Receipts'!E119="","",119)</f>
      </c>
      <c r="K119" s="15" t="str">
        <f>IF('Receipts'!E119="","",IF(ISNUMBER('Receipts'!E119),'Receipts'!E119,DATEVALUE('Receipts'!E119)))</f>
      </c>
      <c r="L119" s="21" t="str">
        <f>IF('Receipts'!C119="","",'Receipts'!C119)</f>
        <v/>
      </c>
      <c r="M119" t="str">
        <f>IF('Receipts'!D119="","",'Receipts'!D119)</f>
        <v/>
      </c>
      <c r="N119" t="str">
        <f>IF('Receipts'!G119="","",'Receipts'!G119)</f>
        <v/>
      </c>
      <c r="O119" s="21" t="str">
        <f>IF('Receipts'!H119="","",'Receipts'!H119)</f>
        <v/>
      </c>
    </row>
    <row r="120">
      <c r="J120" t="str">
        <f>IF('Receipts'!E120="","",120)</f>
      </c>
      <c r="K120" s="15" t="str">
        <f>IF('Receipts'!E120="","",IF(ISNUMBER('Receipts'!E120),'Receipts'!E120,DATEVALUE('Receipts'!E120)))</f>
      </c>
      <c r="L120" s="21" t="str">
        <f>IF('Receipts'!C120="","",'Receipts'!C120)</f>
        <v/>
      </c>
      <c r="M120" t="str">
        <f>IF('Receipts'!D120="","",'Receipts'!D120)</f>
        <v/>
      </c>
      <c r="N120" t="str">
        <f>IF('Receipts'!G120="","",'Receipts'!G120)</f>
        <v/>
      </c>
      <c r="O120" s="21" t="str">
        <f>IF('Receipts'!H120="","",'Receipts'!H120)</f>
        <v/>
      </c>
    </row>
    <row r="121">
      <c r="J121" t="str">
        <f>IF('Receipts'!E121="","",121)</f>
      </c>
      <c r="K121" s="15" t="str">
        <f>IF('Receipts'!E121="","",IF(ISNUMBER('Receipts'!E121),'Receipts'!E121,DATEVALUE('Receipts'!E121)))</f>
      </c>
      <c r="L121" s="21" t="str">
        <f>IF('Receipts'!C121="","",'Receipts'!C121)</f>
        <v/>
      </c>
      <c r="M121" t="str">
        <f>IF('Receipts'!D121="","",'Receipts'!D121)</f>
        <v/>
      </c>
      <c r="N121" t="str">
        <f>IF('Receipts'!G121="","",'Receipts'!G121)</f>
        <v/>
      </c>
      <c r="O121" s="21" t="str">
        <f>IF('Receipts'!H121="","",'Receipts'!H121)</f>
        <v/>
      </c>
    </row>
    <row r="122">
      <c r="J122" t="str">
        <f>IF('Receipts'!E122="","",122)</f>
      </c>
      <c r="K122" s="15" t="str">
        <f>IF('Receipts'!E122="","",IF(ISNUMBER('Receipts'!E122),'Receipts'!E122,DATEVALUE('Receipts'!E122)))</f>
      </c>
      <c r="L122" s="21" t="str">
        <f>IF('Receipts'!C122="","",'Receipts'!C122)</f>
        <v/>
      </c>
      <c r="M122" t="str">
        <f>IF('Receipts'!D122="","",'Receipts'!D122)</f>
        <v/>
      </c>
      <c r="N122" t="str">
        <f>IF('Receipts'!G122="","",'Receipts'!G122)</f>
        <v/>
      </c>
      <c r="O122" s="21" t="str">
        <f>IF('Receipts'!H122="","",'Receipts'!H122)</f>
        <v/>
      </c>
    </row>
    <row r="123">
      <c r="J123" t="str">
        <f>IF('Receipts'!E123="","",123)</f>
      </c>
      <c r="K123" s="15" t="str">
        <f>IF('Receipts'!E123="","",IF(ISNUMBER('Receipts'!E123),'Receipts'!E123,DATEVALUE('Receipts'!E123)))</f>
      </c>
      <c r="L123" s="21" t="str">
        <f>IF('Receipts'!C123="","",'Receipts'!C123)</f>
        <v/>
      </c>
      <c r="M123" t="str">
        <f>IF('Receipts'!D123="","",'Receipts'!D123)</f>
        <v/>
      </c>
      <c r="N123" t="str">
        <f>IF('Receipts'!G123="","",'Receipts'!G123)</f>
        <v/>
      </c>
      <c r="O123" s="21" t="str">
        <f>IF('Receipts'!H123="","",'Receipts'!H123)</f>
        <v/>
      </c>
    </row>
    <row r="124">
      <c r="J124" t="str">
        <f>IF('Receipts'!E124="","",124)</f>
      </c>
      <c r="K124" s="15" t="str">
        <f>IF('Receipts'!E124="","",IF(ISNUMBER('Receipts'!E124),'Receipts'!E124,DATEVALUE('Receipts'!E124)))</f>
      </c>
      <c r="L124" s="21" t="str">
        <f>IF('Receipts'!C124="","",'Receipts'!C124)</f>
        <v/>
      </c>
      <c r="M124" t="str">
        <f>IF('Receipts'!D124="","",'Receipts'!D124)</f>
        <v/>
      </c>
      <c r="N124" t="str">
        <f>IF('Receipts'!G124="","",'Receipts'!G124)</f>
        <v/>
      </c>
      <c r="O124" s="21" t="str">
        <f>IF('Receipts'!H124="","",'Receipts'!H124)</f>
        <v/>
      </c>
    </row>
    <row r="125">
      <c r="J125" t="str">
        <f>IF('Receipts'!E125="","",125)</f>
      </c>
      <c r="K125" s="15" t="str">
        <f>IF('Receipts'!E125="","",IF(ISNUMBER('Receipts'!E125),'Receipts'!E125,DATEVALUE('Receipts'!E125)))</f>
      </c>
      <c r="L125" s="21" t="str">
        <f>IF('Receipts'!C125="","",'Receipts'!C125)</f>
        <v/>
      </c>
      <c r="M125" t="str">
        <f>IF('Receipts'!D125="","",'Receipts'!D125)</f>
        <v/>
      </c>
      <c r="N125" t="str">
        <f>IF('Receipts'!G125="","",'Receipts'!G125)</f>
        <v/>
      </c>
      <c r="O125" s="21" t="str">
        <f>IF('Receipts'!H125="","",'Receipts'!H125)</f>
        <v/>
      </c>
    </row>
    <row r="126">
      <c r="J126" t="str">
        <f>IF('Receipts'!E126="","",126)</f>
      </c>
      <c r="K126" s="15" t="str">
        <f>IF('Receipts'!E126="","",IF(ISNUMBER('Receipts'!E126),'Receipts'!E126,DATEVALUE('Receipts'!E126)))</f>
      </c>
      <c r="L126" s="21" t="str">
        <f>IF('Receipts'!C126="","",'Receipts'!C126)</f>
        <v/>
      </c>
      <c r="M126" t="str">
        <f>IF('Receipts'!D126="","",'Receipts'!D126)</f>
        <v/>
      </c>
      <c r="N126" t="str">
        <f>IF('Receipts'!G126="","",'Receipts'!G126)</f>
        <v/>
      </c>
      <c r="O126" s="21" t="str">
        <f>IF('Receipts'!H126="","",'Receipts'!H126)</f>
        <v/>
      </c>
    </row>
    <row r="127">
      <c r="J127" t="str">
        <f>IF('Receipts'!E127="","",127)</f>
      </c>
      <c r="K127" s="15" t="str">
        <f>IF('Receipts'!E127="","",IF(ISNUMBER('Receipts'!E127),'Receipts'!E127,DATEVALUE('Receipts'!E127)))</f>
      </c>
      <c r="L127" s="21" t="str">
        <f>IF('Receipts'!C127="","",'Receipts'!C127)</f>
        <v/>
      </c>
      <c r="M127" t="str">
        <f>IF('Receipts'!D127="","",'Receipts'!D127)</f>
        <v/>
      </c>
      <c r="N127" t="str">
        <f>IF('Receipts'!G127="","",'Receipts'!G127)</f>
        <v/>
      </c>
      <c r="O127" s="21" t="str">
        <f>IF('Receipts'!H127="","",'Receipts'!H127)</f>
        <v/>
      </c>
    </row>
    <row r="128">
      <c r="J128" t="str">
        <f>IF('Receipts'!E128="","",128)</f>
      </c>
      <c r="K128" s="15" t="str">
        <f>IF('Receipts'!E128="","",IF(ISNUMBER('Receipts'!E128),'Receipts'!E128,DATEVALUE('Receipts'!E128)))</f>
      </c>
      <c r="L128" s="21" t="str">
        <f>IF('Receipts'!C128="","",'Receipts'!C128)</f>
        <v/>
      </c>
      <c r="M128" t="str">
        <f>IF('Receipts'!D128="","",'Receipts'!D128)</f>
        <v/>
      </c>
      <c r="N128" t="str">
        <f>IF('Receipts'!G128="","",'Receipts'!G128)</f>
        <v/>
      </c>
      <c r="O128" s="21" t="str">
        <f>IF('Receipts'!H128="","",'Receipts'!H128)</f>
        <v/>
      </c>
    </row>
    <row r="129">
      <c r="J129" t="str">
        <f>IF('Receipts'!E129="","",129)</f>
      </c>
      <c r="K129" s="15" t="str">
        <f>IF('Receipts'!E129="","",IF(ISNUMBER('Receipts'!E129),'Receipts'!E129,DATEVALUE('Receipts'!E129)))</f>
      </c>
      <c r="L129" s="21" t="str">
        <f>IF('Receipts'!C129="","",'Receipts'!C129)</f>
        <v/>
      </c>
      <c r="M129" t="str">
        <f>IF('Receipts'!D129="","",'Receipts'!D129)</f>
        <v/>
      </c>
      <c r="N129" t="str">
        <f>IF('Receipts'!G129="","",'Receipts'!G129)</f>
        <v/>
      </c>
      <c r="O129" s="21" t="str">
        <f>IF('Receipts'!H129="","",'Receipts'!H129)</f>
        <v/>
      </c>
    </row>
    <row r="130">
      <c r="J130" t="str">
        <f>IF('Receipts'!E130="","",130)</f>
      </c>
      <c r="K130" s="15" t="str">
        <f>IF('Receipts'!E130="","",IF(ISNUMBER('Receipts'!E130),'Receipts'!E130,DATEVALUE('Receipts'!E130)))</f>
      </c>
      <c r="L130" s="21" t="str">
        <f>IF('Receipts'!C130="","",'Receipts'!C130)</f>
        <v/>
      </c>
      <c r="M130" t="str">
        <f>IF('Receipts'!D130="","",'Receipts'!D130)</f>
        <v/>
      </c>
      <c r="N130" t="str">
        <f>IF('Receipts'!G130="","",'Receipts'!G130)</f>
        <v/>
      </c>
      <c r="O130" s="21" t="str">
        <f>IF('Receipts'!H130="","",'Receipts'!H130)</f>
        <v/>
      </c>
    </row>
    <row r="131">
      <c r="J131" t="str">
        <f>IF('Receipts'!E131="","",131)</f>
      </c>
      <c r="K131" s="15" t="str">
        <f>IF('Receipts'!E131="","",IF(ISNUMBER('Receipts'!E131),'Receipts'!E131,DATEVALUE('Receipts'!E131)))</f>
      </c>
      <c r="L131" s="21" t="str">
        <f>IF('Receipts'!C131="","",'Receipts'!C131)</f>
        <v/>
      </c>
      <c r="M131" t="str">
        <f>IF('Receipts'!D131="","",'Receipts'!D131)</f>
        <v/>
      </c>
      <c r="N131" t="str">
        <f>IF('Receipts'!G131="","",'Receipts'!G131)</f>
        <v/>
      </c>
      <c r="O131" s="21" t="str">
        <f>IF('Receipts'!H131="","",'Receipts'!H131)</f>
        <v/>
      </c>
    </row>
    <row r="132">
      <c r="J132" t="str">
        <f>IF('Receipts'!E132="","",132)</f>
      </c>
      <c r="K132" s="15" t="str">
        <f>IF('Receipts'!E132="","",IF(ISNUMBER('Receipts'!E132),'Receipts'!E132,DATEVALUE('Receipts'!E132)))</f>
      </c>
      <c r="L132" s="21" t="str">
        <f>IF('Receipts'!C132="","",'Receipts'!C132)</f>
        <v/>
      </c>
      <c r="M132" t="str">
        <f>IF('Receipts'!D132="","",'Receipts'!D132)</f>
        <v/>
      </c>
      <c r="N132" t="str">
        <f>IF('Receipts'!G132="","",'Receipts'!G132)</f>
        <v/>
      </c>
      <c r="O132" s="21" t="str">
        <f>IF('Receipts'!H132="","",'Receipts'!H132)</f>
        <v/>
      </c>
    </row>
    <row r="133">
      <c r="J133" t="str">
        <f>IF('Receipts'!E133="","",133)</f>
      </c>
      <c r="K133" s="15" t="str">
        <f>IF('Receipts'!E133="","",IF(ISNUMBER('Receipts'!E133),'Receipts'!E133,DATEVALUE('Receipts'!E133)))</f>
      </c>
      <c r="L133" s="21" t="str">
        <f>IF('Receipts'!C133="","",'Receipts'!C133)</f>
        <v/>
      </c>
      <c r="M133" t="str">
        <f>IF('Receipts'!D133="","",'Receipts'!D133)</f>
        <v/>
      </c>
      <c r="N133" t="str">
        <f>IF('Receipts'!G133="","",'Receipts'!G133)</f>
        <v/>
      </c>
      <c r="O133" s="21" t="str">
        <f>IF('Receipts'!H133="","",'Receipts'!H133)</f>
        <v/>
      </c>
    </row>
    <row r="134">
      <c r="J134" t="str">
        <f>IF('Receipts'!E134="","",134)</f>
      </c>
      <c r="K134" s="15" t="str">
        <f>IF('Receipts'!E134="","",IF(ISNUMBER('Receipts'!E134),'Receipts'!E134,DATEVALUE('Receipts'!E134)))</f>
      </c>
      <c r="L134" s="21" t="str">
        <f>IF('Receipts'!C134="","",'Receipts'!C134)</f>
        <v/>
      </c>
      <c r="M134" t="str">
        <f>IF('Receipts'!D134="","",'Receipts'!D134)</f>
        <v/>
      </c>
      <c r="N134" t="str">
        <f>IF('Receipts'!G134="","",'Receipts'!G134)</f>
        <v/>
      </c>
      <c r="O134" s="21" t="str">
        <f>IF('Receipts'!H134="","",'Receipts'!H134)</f>
        <v/>
      </c>
    </row>
    <row r="135">
      <c r="J135" t="str">
        <f>IF('Receipts'!E135="","",135)</f>
      </c>
      <c r="K135" s="15" t="str">
        <f>IF('Receipts'!E135="","",IF(ISNUMBER('Receipts'!E135),'Receipts'!E135,DATEVALUE('Receipts'!E135)))</f>
      </c>
      <c r="L135" s="21" t="str">
        <f>IF('Receipts'!C135="","",'Receipts'!C135)</f>
        <v/>
      </c>
      <c r="M135" t="str">
        <f>IF('Receipts'!D135="","",'Receipts'!D135)</f>
        <v/>
      </c>
      <c r="N135" t="str">
        <f>IF('Receipts'!G135="","",'Receipts'!G135)</f>
        <v/>
      </c>
      <c r="O135" s="21" t="str">
        <f>IF('Receipts'!H135="","",'Receipts'!H135)</f>
        <v/>
      </c>
    </row>
    <row r="136">
      <c r="J136" t="str">
        <f>IF('Receipts'!E136="","",136)</f>
      </c>
      <c r="K136" s="15" t="str">
        <f>IF('Receipts'!E136="","",IF(ISNUMBER('Receipts'!E136),'Receipts'!E136,DATEVALUE('Receipts'!E136)))</f>
      </c>
      <c r="L136" s="21" t="str">
        <f>IF('Receipts'!C136="","",'Receipts'!C136)</f>
        <v/>
      </c>
      <c r="M136" t="str">
        <f>IF('Receipts'!D136="","",'Receipts'!D136)</f>
        <v/>
      </c>
      <c r="N136" t="str">
        <f>IF('Receipts'!G136="","",'Receipts'!G136)</f>
        <v/>
      </c>
      <c r="O136" s="21" t="str">
        <f>IF('Receipts'!H136="","",'Receipts'!H136)</f>
        <v/>
      </c>
    </row>
    <row r="137">
      <c r="J137" t="str">
        <f>IF('Receipts'!E137="","",137)</f>
      </c>
      <c r="K137" s="15" t="str">
        <f>IF('Receipts'!E137="","",IF(ISNUMBER('Receipts'!E137),'Receipts'!E137,DATEVALUE('Receipts'!E137)))</f>
      </c>
      <c r="L137" s="21" t="str">
        <f>IF('Receipts'!C137="","",'Receipts'!C137)</f>
        <v/>
      </c>
      <c r="M137" t="str">
        <f>IF('Receipts'!D137="","",'Receipts'!D137)</f>
        <v/>
      </c>
      <c r="N137" t="str">
        <f>IF('Receipts'!G137="","",'Receipts'!G137)</f>
        <v/>
      </c>
      <c r="O137" s="21" t="str">
        <f>IF('Receipts'!H137="","",'Receipts'!H137)</f>
        <v/>
      </c>
    </row>
    <row r="138">
      <c r="J138" t="str">
        <f>IF('Receipts'!E138="","",138)</f>
      </c>
      <c r="K138" s="15" t="str">
        <f>IF('Receipts'!E138="","",IF(ISNUMBER('Receipts'!E138),'Receipts'!E138,DATEVALUE('Receipts'!E138)))</f>
      </c>
      <c r="L138" s="21" t="str">
        <f>IF('Receipts'!C138="","",'Receipts'!C138)</f>
        <v/>
      </c>
      <c r="M138" t="str">
        <f>IF('Receipts'!D138="","",'Receipts'!D138)</f>
        <v/>
      </c>
      <c r="N138" t="str">
        <f>IF('Receipts'!G138="","",'Receipts'!G138)</f>
        <v/>
      </c>
      <c r="O138" s="21" t="str">
        <f>IF('Receipts'!H138="","",'Receipts'!H138)</f>
        <v/>
      </c>
    </row>
    <row r="139">
      <c r="J139" t="str">
        <f>IF('Receipts'!E139="","",139)</f>
      </c>
      <c r="K139" s="15" t="str">
        <f>IF('Receipts'!E139="","",IF(ISNUMBER('Receipts'!E139),'Receipts'!E139,DATEVALUE('Receipts'!E139)))</f>
      </c>
      <c r="L139" s="21" t="str">
        <f>IF('Receipts'!C139="","",'Receipts'!C139)</f>
        <v/>
      </c>
      <c r="M139" t="str">
        <f>IF('Receipts'!D139="","",'Receipts'!D139)</f>
        <v/>
      </c>
      <c r="N139" t="str">
        <f>IF('Receipts'!G139="","",'Receipts'!G139)</f>
        <v/>
      </c>
      <c r="O139" s="21" t="str">
        <f>IF('Receipts'!H139="","",'Receipts'!H139)</f>
        <v/>
      </c>
    </row>
    <row r="140">
      <c r="J140" t="str">
        <f>IF('Receipts'!E140="","",140)</f>
      </c>
      <c r="K140" s="15" t="str">
        <f>IF('Receipts'!E140="","",IF(ISNUMBER('Receipts'!E140),'Receipts'!E140,DATEVALUE('Receipts'!E140)))</f>
      </c>
      <c r="L140" s="21" t="str">
        <f>IF('Receipts'!C140="","",'Receipts'!C140)</f>
        <v/>
      </c>
      <c r="M140" t="str">
        <f>IF('Receipts'!D140="","",'Receipts'!D140)</f>
        <v/>
      </c>
      <c r="N140" t="str">
        <f>IF('Receipts'!G140="","",'Receipts'!G140)</f>
        <v/>
      </c>
      <c r="O140" s="21" t="str">
        <f>IF('Receipts'!H140="","",'Receipts'!H140)</f>
        <v/>
      </c>
    </row>
    <row r="141">
      <c r="J141" t="str">
        <f>IF('Receipts'!E141="","",141)</f>
      </c>
      <c r="K141" s="15" t="str">
        <f>IF('Receipts'!E141="","",IF(ISNUMBER('Receipts'!E141),'Receipts'!E141,DATEVALUE('Receipts'!E141)))</f>
      </c>
      <c r="L141" s="21" t="str">
        <f>IF('Receipts'!C141="","",'Receipts'!C141)</f>
        <v/>
      </c>
      <c r="M141" t="str">
        <f>IF('Receipts'!D141="","",'Receipts'!D141)</f>
        <v/>
      </c>
      <c r="N141" t="str">
        <f>IF('Receipts'!G141="","",'Receipts'!G141)</f>
        <v/>
      </c>
      <c r="O141" s="21" t="str">
        <f>IF('Receipts'!H141="","",'Receipts'!H141)</f>
        <v/>
      </c>
    </row>
    <row r="142">
      <c r="J142" t="str">
        <f>IF('Receipts'!E142="","",142)</f>
      </c>
      <c r="K142" s="15" t="str">
        <f>IF('Receipts'!E142="","",IF(ISNUMBER('Receipts'!E142),'Receipts'!E142,DATEVALUE('Receipts'!E142)))</f>
      </c>
      <c r="L142" s="21" t="str">
        <f>IF('Receipts'!C142="","",'Receipts'!C142)</f>
        <v/>
      </c>
      <c r="M142" t="str">
        <f>IF('Receipts'!D142="","",'Receipts'!D142)</f>
        <v/>
      </c>
      <c r="N142" t="str">
        <f>IF('Receipts'!G142="","",'Receipts'!G142)</f>
        <v/>
      </c>
      <c r="O142" s="21" t="str">
        <f>IF('Receipts'!H142="","",'Receipts'!H142)</f>
        <v/>
      </c>
    </row>
    <row r="143">
      <c r="J143" t="str">
        <f>IF('Receipts'!E143="","",143)</f>
      </c>
      <c r="K143" s="15" t="str">
        <f>IF('Receipts'!E143="","",IF(ISNUMBER('Receipts'!E143),'Receipts'!E143,DATEVALUE('Receipts'!E143)))</f>
      </c>
      <c r="L143" s="21" t="str">
        <f>IF('Receipts'!C143="","",'Receipts'!C143)</f>
        <v/>
      </c>
      <c r="M143" t="str">
        <f>IF('Receipts'!D143="","",'Receipts'!D143)</f>
        <v/>
      </c>
      <c r="N143" t="str">
        <f>IF('Receipts'!G143="","",'Receipts'!G143)</f>
        <v/>
      </c>
      <c r="O143" s="21" t="str">
        <f>IF('Receipts'!H143="","",'Receipts'!H143)</f>
        <v/>
      </c>
    </row>
    <row r="144">
      <c r="J144" t="str">
        <f>IF('Receipts'!E144="","",144)</f>
      </c>
      <c r="K144" s="15" t="str">
        <f>IF('Receipts'!E144="","",IF(ISNUMBER('Receipts'!E144),'Receipts'!E144,DATEVALUE('Receipts'!E144)))</f>
      </c>
      <c r="L144" s="21" t="str">
        <f>IF('Receipts'!C144="","",'Receipts'!C144)</f>
        <v/>
      </c>
      <c r="M144" t="str">
        <f>IF('Receipts'!D144="","",'Receipts'!D144)</f>
        <v/>
      </c>
      <c r="N144" t="str">
        <f>IF('Receipts'!G144="","",'Receipts'!G144)</f>
        <v/>
      </c>
      <c r="O144" s="21" t="str">
        <f>IF('Receipts'!H144="","",'Receipts'!H144)</f>
        <v/>
      </c>
    </row>
    <row r="145">
      <c r="J145" t="str">
        <f>IF('Receipts'!E145="","",145)</f>
      </c>
      <c r="K145" s="15" t="str">
        <f>IF('Receipts'!E145="","",IF(ISNUMBER('Receipts'!E145),'Receipts'!E145,DATEVALUE('Receipts'!E145)))</f>
      </c>
      <c r="L145" s="21" t="str">
        <f>IF('Receipts'!C145="","",'Receipts'!C145)</f>
        <v/>
      </c>
      <c r="M145" t="str">
        <f>IF('Receipts'!D145="","",'Receipts'!D145)</f>
        <v/>
      </c>
      <c r="N145" t="str">
        <f>IF('Receipts'!G145="","",'Receipts'!G145)</f>
        <v/>
      </c>
      <c r="O145" s="21" t="str">
        <f>IF('Receipts'!H145="","",'Receipts'!H145)</f>
        <v/>
      </c>
    </row>
    <row r="146">
      <c r="J146" t="str">
        <f>IF('Receipts'!E146="","",146)</f>
      </c>
      <c r="K146" s="15" t="str">
        <f>IF('Receipts'!E146="","",IF(ISNUMBER('Receipts'!E146),'Receipts'!E146,DATEVALUE('Receipts'!E146)))</f>
      </c>
      <c r="L146" s="21" t="str">
        <f>IF('Receipts'!C146="","",'Receipts'!C146)</f>
        <v/>
      </c>
      <c r="M146" t="str">
        <f>IF('Receipts'!D146="","",'Receipts'!D146)</f>
        <v/>
      </c>
      <c r="N146" t="str">
        <f>IF('Receipts'!G146="","",'Receipts'!G146)</f>
        <v/>
      </c>
      <c r="O146" s="21" t="str">
        <f>IF('Receipts'!H146="","",'Receipts'!H146)</f>
        <v/>
      </c>
    </row>
    <row r="147">
      <c r="J147" t="str">
        <f>IF('Receipts'!E147="","",147)</f>
      </c>
      <c r="K147" s="15" t="str">
        <f>IF('Receipts'!E147="","",IF(ISNUMBER('Receipts'!E147),'Receipts'!E147,DATEVALUE('Receipts'!E147)))</f>
      </c>
      <c r="L147" s="21" t="str">
        <f>IF('Receipts'!C147="","",'Receipts'!C147)</f>
        <v/>
      </c>
      <c r="M147" t="str">
        <f>IF('Receipts'!D147="","",'Receipts'!D147)</f>
        <v/>
      </c>
      <c r="N147" t="str">
        <f>IF('Receipts'!G147="","",'Receipts'!G147)</f>
        <v/>
      </c>
      <c r="O147" s="21" t="str">
        <f>IF('Receipts'!H147="","",'Receipts'!H147)</f>
        <v/>
      </c>
    </row>
    <row r="148">
      <c r="J148" t="str">
        <f>IF('Receipts'!E148="","",148)</f>
      </c>
      <c r="K148" s="15" t="str">
        <f>IF('Receipts'!E148="","",IF(ISNUMBER('Receipts'!E148),'Receipts'!E148,DATEVALUE('Receipts'!E148)))</f>
      </c>
      <c r="L148" s="21" t="str">
        <f>IF('Receipts'!C148="","",'Receipts'!C148)</f>
        <v/>
      </c>
      <c r="M148" t="str">
        <f>IF('Receipts'!D148="","",'Receipts'!D148)</f>
        <v/>
      </c>
      <c r="N148" t="str">
        <f>IF('Receipts'!G148="","",'Receipts'!G148)</f>
        <v/>
      </c>
      <c r="O148" s="21" t="str">
        <f>IF('Receipts'!H148="","",'Receipts'!H148)</f>
        <v/>
      </c>
    </row>
    <row r="149">
      <c r="J149" t="str">
        <f>IF('Receipts'!E149="","",149)</f>
      </c>
      <c r="K149" s="15" t="str">
        <f>IF('Receipts'!E149="","",IF(ISNUMBER('Receipts'!E149),'Receipts'!E149,DATEVALUE('Receipts'!E149)))</f>
      </c>
      <c r="L149" s="21" t="str">
        <f>IF('Receipts'!C149="","",'Receipts'!C149)</f>
        <v/>
      </c>
      <c r="M149" t="str">
        <f>IF('Receipts'!D149="","",'Receipts'!D149)</f>
        <v/>
      </c>
      <c r="N149" t="str">
        <f>IF('Receipts'!G149="","",'Receipts'!G149)</f>
        <v/>
      </c>
      <c r="O149" s="21" t="str">
        <f>IF('Receipts'!H149="","",'Receipts'!H149)</f>
        <v/>
      </c>
    </row>
    <row r="150">
      <c r="J150" t="str">
        <f>IF('Receipts'!E150="","",150)</f>
      </c>
      <c r="K150" s="15" t="str">
        <f>IF('Receipts'!E150="","",IF(ISNUMBER('Receipts'!E150),'Receipts'!E150,DATEVALUE('Receipts'!E150)))</f>
      </c>
      <c r="L150" s="21" t="str">
        <f>IF('Receipts'!C150="","",'Receipts'!C150)</f>
        <v/>
      </c>
      <c r="M150" t="str">
        <f>IF('Receipts'!D150="","",'Receipts'!D150)</f>
        <v/>
      </c>
      <c r="N150" t="str">
        <f>IF('Receipts'!G150="","",'Receipts'!G150)</f>
        <v/>
      </c>
      <c r="O150" s="21" t="str">
        <f>IF('Receipts'!H150="","",'Receipts'!H150)</f>
        <v/>
      </c>
    </row>
    <row r="151">
      <c r="J151" t="str">
        <f>IF('Receipts'!E151="","",151)</f>
      </c>
      <c r="K151" s="15" t="str">
        <f>IF('Receipts'!E151="","",IF(ISNUMBER('Receipts'!E151),'Receipts'!E151,DATEVALUE('Receipts'!E151)))</f>
      </c>
      <c r="L151" s="21" t="str">
        <f>IF('Receipts'!C151="","",'Receipts'!C151)</f>
        <v/>
      </c>
      <c r="M151" t="str">
        <f>IF('Receipts'!D151="","",'Receipts'!D151)</f>
        <v/>
      </c>
      <c r="N151" t="str">
        <f>IF('Receipts'!G151="","",'Receipts'!G151)</f>
        <v/>
      </c>
      <c r="O151" s="21" t="str">
        <f>IF('Receipts'!H151="","",'Receipts'!H151)</f>
        <v/>
      </c>
    </row>
    <row r="152">
      <c r="J152" t="str">
        <f>IF('Receipts'!E152="","",152)</f>
      </c>
      <c r="K152" s="15" t="str">
        <f>IF('Receipts'!E152="","",IF(ISNUMBER('Receipts'!E152),'Receipts'!E152,DATEVALUE('Receipts'!E152)))</f>
      </c>
      <c r="L152" s="21" t="str">
        <f>IF('Receipts'!C152="","",'Receipts'!C152)</f>
        <v/>
      </c>
      <c r="M152" t="str">
        <f>IF('Receipts'!D152="","",'Receipts'!D152)</f>
        <v/>
      </c>
      <c r="N152" t="str">
        <f>IF('Receipts'!G152="","",'Receipts'!G152)</f>
        <v/>
      </c>
      <c r="O152" s="21" t="str">
        <f>IF('Receipts'!H152="","",'Receipts'!H152)</f>
        <v/>
      </c>
    </row>
    <row r="153">
      <c r="J153" t="str">
        <f>IF('Receipts'!E153="","",153)</f>
      </c>
      <c r="K153" s="15" t="str">
        <f>IF('Receipts'!E153="","",IF(ISNUMBER('Receipts'!E153),'Receipts'!E153,DATEVALUE('Receipts'!E153)))</f>
      </c>
      <c r="L153" s="21" t="str">
        <f>IF('Receipts'!C153="","",'Receipts'!C153)</f>
        <v/>
      </c>
      <c r="M153" t="str">
        <f>IF('Receipts'!D153="","",'Receipts'!D153)</f>
        <v/>
      </c>
      <c r="N153" t="str">
        <f>IF('Receipts'!G153="","",'Receipts'!G153)</f>
        <v/>
      </c>
      <c r="O153" s="21" t="str">
        <f>IF('Receipts'!H153="","",'Receipts'!H153)</f>
        <v/>
      </c>
    </row>
    <row r="154">
      <c r="J154" t="str">
        <f>IF('Receipts'!E154="","",154)</f>
      </c>
      <c r="K154" s="15" t="str">
        <f>IF('Receipts'!E154="","",IF(ISNUMBER('Receipts'!E154),'Receipts'!E154,DATEVALUE('Receipts'!E154)))</f>
      </c>
      <c r="L154" s="21" t="str">
        <f>IF('Receipts'!C154="","",'Receipts'!C154)</f>
        <v/>
      </c>
      <c r="M154" t="str">
        <f>IF('Receipts'!D154="","",'Receipts'!D154)</f>
        <v/>
      </c>
      <c r="N154" t="str">
        <f>IF('Receipts'!G154="","",'Receipts'!G154)</f>
        <v/>
      </c>
      <c r="O154" s="21" t="str">
        <f>IF('Receipts'!H154="","",'Receipts'!H154)</f>
        <v/>
      </c>
    </row>
    <row r="155">
      <c r="J155" t="str">
        <f>IF('Receipts'!E155="","",155)</f>
      </c>
      <c r="K155" s="15" t="str">
        <f>IF('Receipts'!E155="","",IF(ISNUMBER('Receipts'!E155),'Receipts'!E155,DATEVALUE('Receipts'!E155)))</f>
      </c>
      <c r="L155" s="21" t="str">
        <f>IF('Receipts'!C155="","",'Receipts'!C155)</f>
        <v/>
      </c>
      <c r="M155" t="str">
        <f>IF('Receipts'!D155="","",'Receipts'!D155)</f>
        <v/>
      </c>
      <c r="N155" t="str">
        <f>IF('Receipts'!G155="","",'Receipts'!G155)</f>
        <v/>
      </c>
      <c r="O155" s="21" t="str">
        <f>IF('Receipts'!H155="","",'Receipts'!H155)</f>
        <v/>
      </c>
    </row>
    <row r="156">
      <c r="J156" t="str">
        <f>IF('Receipts'!E156="","",156)</f>
      </c>
      <c r="K156" s="15" t="str">
        <f>IF('Receipts'!E156="","",IF(ISNUMBER('Receipts'!E156),'Receipts'!E156,DATEVALUE('Receipts'!E156)))</f>
      </c>
      <c r="L156" s="21" t="str">
        <f>IF('Receipts'!C156="","",'Receipts'!C156)</f>
        <v/>
      </c>
      <c r="M156" t="str">
        <f>IF('Receipts'!D156="","",'Receipts'!D156)</f>
        <v/>
      </c>
      <c r="N156" t="str">
        <f>IF('Receipts'!G156="","",'Receipts'!G156)</f>
        <v/>
      </c>
      <c r="O156" s="21" t="str">
        <f>IF('Receipts'!H156="","",'Receipts'!H156)</f>
        <v/>
      </c>
    </row>
    <row r="157">
      <c r="J157" t="str">
        <f>IF('Receipts'!E157="","",157)</f>
      </c>
      <c r="K157" s="15" t="str">
        <f>IF('Receipts'!E157="","",IF(ISNUMBER('Receipts'!E157),'Receipts'!E157,DATEVALUE('Receipts'!E157)))</f>
      </c>
      <c r="L157" s="21" t="str">
        <f>IF('Receipts'!C157="","",'Receipts'!C157)</f>
        <v/>
      </c>
      <c r="M157" t="str">
        <f>IF('Receipts'!D157="","",'Receipts'!D157)</f>
        <v/>
      </c>
      <c r="N157" t="str">
        <f>IF('Receipts'!G157="","",'Receipts'!G157)</f>
        <v/>
      </c>
      <c r="O157" s="21" t="str">
        <f>IF('Receipts'!H157="","",'Receipts'!H157)</f>
        <v/>
      </c>
    </row>
    <row r="158">
      <c r="J158" t="str">
        <f>IF('Receipts'!E158="","",158)</f>
      </c>
      <c r="K158" s="15" t="str">
        <f>IF('Receipts'!E158="","",IF(ISNUMBER('Receipts'!E158),'Receipts'!E158,DATEVALUE('Receipts'!E158)))</f>
      </c>
      <c r="L158" s="21" t="str">
        <f>IF('Receipts'!C158="","",'Receipts'!C158)</f>
        <v/>
      </c>
      <c r="M158" t="str">
        <f>IF('Receipts'!D158="","",'Receipts'!D158)</f>
        <v/>
      </c>
      <c r="N158" t="str">
        <f>IF('Receipts'!G158="","",'Receipts'!G158)</f>
        <v/>
      </c>
      <c r="O158" s="21" t="str">
        <f>IF('Receipts'!H158="","",'Receipts'!H158)</f>
        <v/>
      </c>
    </row>
    <row r="159">
      <c r="J159" t="str">
        <f>IF('Receipts'!E159="","",159)</f>
      </c>
      <c r="K159" s="15" t="str">
        <f>IF('Receipts'!E159="","",IF(ISNUMBER('Receipts'!E159),'Receipts'!E159,DATEVALUE('Receipts'!E159)))</f>
      </c>
      <c r="L159" s="21" t="str">
        <f>IF('Receipts'!C159="","",'Receipts'!C159)</f>
        <v/>
      </c>
      <c r="M159" t="str">
        <f>IF('Receipts'!D159="","",'Receipts'!D159)</f>
        <v/>
      </c>
      <c r="N159" t="str">
        <f>IF('Receipts'!G159="","",'Receipts'!G159)</f>
        <v/>
      </c>
      <c r="O159" s="21" t="str">
        <f>IF('Receipts'!H159="","",'Receipts'!H159)</f>
        <v/>
      </c>
    </row>
    <row r="160">
      <c r="J160" t="str">
        <f>IF('Receipts'!E160="","",160)</f>
      </c>
      <c r="K160" s="15" t="str">
        <f>IF('Receipts'!E160="","",IF(ISNUMBER('Receipts'!E160),'Receipts'!E160,DATEVALUE('Receipts'!E160)))</f>
      </c>
      <c r="L160" s="21" t="str">
        <f>IF('Receipts'!C160="","",'Receipts'!C160)</f>
        <v/>
      </c>
      <c r="M160" t="str">
        <f>IF('Receipts'!D160="","",'Receipts'!D160)</f>
        <v/>
      </c>
      <c r="N160" t="str">
        <f>IF('Receipts'!G160="","",'Receipts'!G160)</f>
        <v/>
      </c>
      <c r="O160" s="21" t="str">
        <f>IF('Receipts'!H160="","",'Receipts'!H160)</f>
        <v/>
      </c>
    </row>
    <row r="161">
      <c r="J161" t="str">
        <f>IF('Receipts'!E161="","",161)</f>
      </c>
      <c r="K161" s="15" t="str">
        <f>IF('Receipts'!E161="","",IF(ISNUMBER('Receipts'!E161),'Receipts'!E161,DATEVALUE('Receipts'!E161)))</f>
      </c>
      <c r="L161" s="21" t="str">
        <f>IF('Receipts'!C161="","",'Receipts'!C161)</f>
        <v/>
      </c>
      <c r="M161" t="str">
        <f>IF('Receipts'!D161="","",'Receipts'!D161)</f>
        <v/>
      </c>
      <c r="N161" t="str">
        <f>IF('Receipts'!G161="","",'Receipts'!G161)</f>
        <v/>
      </c>
      <c r="O161" s="21" t="str">
        <f>IF('Receipts'!H161="","",'Receipts'!H161)</f>
        <v/>
      </c>
    </row>
    <row r="162">
      <c r="J162" t="str">
        <f>IF('Receipts'!E162="","",162)</f>
      </c>
      <c r="K162" s="15" t="str">
        <f>IF('Receipts'!E162="","",IF(ISNUMBER('Receipts'!E162),'Receipts'!E162,DATEVALUE('Receipts'!E162)))</f>
      </c>
      <c r="L162" s="21" t="str">
        <f>IF('Receipts'!C162="","",'Receipts'!C162)</f>
        <v/>
      </c>
      <c r="M162" t="str">
        <f>IF('Receipts'!D162="","",'Receipts'!D162)</f>
        <v/>
      </c>
      <c r="N162" t="str">
        <f>IF('Receipts'!G162="","",'Receipts'!G162)</f>
        <v/>
      </c>
      <c r="O162" s="21" t="str">
        <f>IF('Receipts'!H162="","",'Receipts'!H162)</f>
        <v/>
      </c>
    </row>
    <row r="163">
      <c r="J163" t="str">
        <f>IF('Receipts'!E163="","",163)</f>
      </c>
      <c r="K163" s="15" t="str">
        <f>IF('Receipts'!E163="","",IF(ISNUMBER('Receipts'!E163),'Receipts'!E163,DATEVALUE('Receipts'!E163)))</f>
      </c>
      <c r="L163" s="21" t="str">
        <f>IF('Receipts'!C163="","",'Receipts'!C163)</f>
        <v/>
      </c>
      <c r="M163" t="str">
        <f>IF('Receipts'!D163="","",'Receipts'!D163)</f>
        <v/>
      </c>
      <c r="N163" t="str">
        <f>IF('Receipts'!G163="","",'Receipts'!G163)</f>
        <v/>
      </c>
      <c r="O163" s="21" t="str">
        <f>IF('Receipts'!H163="","",'Receipts'!H163)</f>
        <v/>
      </c>
    </row>
    <row r="164">
      <c r="J164" t="str">
        <f>IF('Receipts'!E164="","",164)</f>
      </c>
      <c r="K164" s="15" t="str">
        <f>IF('Receipts'!E164="","",IF(ISNUMBER('Receipts'!E164),'Receipts'!E164,DATEVALUE('Receipts'!E164)))</f>
      </c>
      <c r="L164" s="21" t="str">
        <f>IF('Receipts'!C164="","",'Receipts'!C164)</f>
        <v/>
      </c>
      <c r="M164" t="str">
        <f>IF('Receipts'!D164="","",'Receipts'!D164)</f>
        <v/>
      </c>
      <c r="N164" t="str">
        <f>IF('Receipts'!G164="","",'Receipts'!G164)</f>
        <v/>
      </c>
      <c r="O164" s="21" t="str">
        <f>IF('Receipts'!H164="","",'Receipts'!H164)</f>
        <v/>
      </c>
    </row>
    <row r="165">
      <c r="J165" t="str">
        <f>IF('Receipts'!E165="","",165)</f>
      </c>
      <c r="K165" s="15" t="str">
        <f>IF('Receipts'!E165="","",IF(ISNUMBER('Receipts'!E165),'Receipts'!E165,DATEVALUE('Receipts'!E165)))</f>
      </c>
      <c r="L165" s="21" t="str">
        <f>IF('Receipts'!C165="","",'Receipts'!C165)</f>
        <v/>
      </c>
      <c r="M165" t="str">
        <f>IF('Receipts'!D165="","",'Receipts'!D165)</f>
        <v/>
      </c>
      <c r="N165" t="str">
        <f>IF('Receipts'!G165="","",'Receipts'!G165)</f>
        <v/>
      </c>
      <c r="O165" s="21" t="str">
        <f>IF('Receipts'!H165="","",'Receipts'!H165)</f>
        <v/>
      </c>
    </row>
    <row r="166">
      <c r="J166" t="str">
        <f>IF('Receipts'!E166="","",166)</f>
      </c>
      <c r="K166" s="15" t="str">
        <f>IF('Receipts'!E166="","",IF(ISNUMBER('Receipts'!E166),'Receipts'!E166,DATEVALUE('Receipts'!E166)))</f>
      </c>
      <c r="L166" s="21" t="str">
        <f>IF('Receipts'!C166="","",'Receipts'!C166)</f>
        <v/>
      </c>
      <c r="M166" t="str">
        <f>IF('Receipts'!D166="","",'Receipts'!D166)</f>
        <v/>
      </c>
      <c r="N166" t="str">
        <f>IF('Receipts'!G166="","",'Receipts'!G166)</f>
        <v/>
      </c>
      <c r="O166" s="21" t="str">
        <f>IF('Receipts'!H166="","",'Receipts'!H166)</f>
        <v/>
      </c>
    </row>
    <row r="167">
      <c r="J167" t="str">
        <f>IF('Receipts'!E167="","",167)</f>
      </c>
      <c r="K167" s="15" t="str">
        <f>IF('Receipts'!E167="","",IF(ISNUMBER('Receipts'!E167),'Receipts'!E167,DATEVALUE('Receipts'!E167)))</f>
      </c>
      <c r="L167" s="21" t="str">
        <f>IF('Receipts'!C167="","",'Receipts'!C167)</f>
        <v/>
      </c>
      <c r="M167" t="str">
        <f>IF('Receipts'!D167="","",'Receipts'!D167)</f>
        <v/>
      </c>
      <c r="N167" t="str">
        <f>IF('Receipts'!G167="","",'Receipts'!G167)</f>
        <v/>
      </c>
      <c r="O167" s="21" t="str">
        <f>IF('Receipts'!H167="","",'Receipts'!H167)</f>
        <v/>
      </c>
    </row>
    <row r="168">
      <c r="J168" t="str">
        <f>IF('Receipts'!E168="","",168)</f>
      </c>
      <c r="K168" s="15" t="str">
        <f>IF('Receipts'!E168="","",IF(ISNUMBER('Receipts'!E168),'Receipts'!E168,DATEVALUE('Receipts'!E168)))</f>
      </c>
      <c r="L168" s="21" t="str">
        <f>IF('Receipts'!C168="","",'Receipts'!C168)</f>
        <v/>
      </c>
      <c r="M168" t="str">
        <f>IF('Receipts'!D168="","",'Receipts'!D168)</f>
        <v/>
      </c>
      <c r="N168" t="str">
        <f>IF('Receipts'!G168="","",'Receipts'!G168)</f>
        <v/>
      </c>
      <c r="O168" s="21" t="str">
        <f>IF('Receipts'!H168="","",'Receipts'!H168)</f>
        <v/>
      </c>
    </row>
    <row r="169">
      <c r="J169" t="str">
        <f>IF('Receipts'!E169="","",169)</f>
      </c>
      <c r="K169" s="15" t="str">
        <f>IF('Receipts'!E169="","",IF(ISNUMBER('Receipts'!E169),'Receipts'!E169,DATEVALUE('Receipts'!E169)))</f>
      </c>
      <c r="L169" s="21" t="str">
        <f>IF('Receipts'!C169="","",'Receipts'!C169)</f>
        <v/>
      </c>
      <c r="M169" t="str">
        <f>IF('Receipts'!D169="","",'Receipts'!D169)</f>
        <v/>
      </c>
      <c r="N169" t="str">
        <f>IF('Receipts'!G169="","",'Receipts'!G169)</f>
        <v/>
      </c>
      <c r="O169" s="21" t="str">
        <f>IF('Receipts'!H169="","",'Receipts'!H169)</f>
        <v/>
      </c>
    </row>
    <row r="170">
      <c r="J170" t="str">
        <f>IF('Receipts'!E170="","",170)</f>
      </c>
      <c r="K170" s="15" t="str">
        <f>IF('Receipts'!E170="","",IF(ISNUMBER('Receipts'!E170),'Receipts'!E170,DATEVALUE('Receipts'!E170)))</f>
      </c>
      <c r="L170" s="21" t="str">
        <f>IF('Receipts'!C170="","",'Receipts'!C170)</f>
        <v/>
      </c>
      <c r="M170" t="str">
        <f>IF('Receipts'!D170="","",'Receipts'!D170)</f>
        <v/>
      </c>
      <c r="N170" t="str">
        <f>IF('Receipts'!G170="","",'Receipts'!G170)</f>
        <v/>
      </c>
      <c r="O170" s="21" t="str">
        <f>IF('Receipts'!H170="","",'Receipts'!H170)</f>
        <v/>
      </c>
    </row>
    <row r="171">
      <c r="J171" t="str">
        <f>IF('Receipts'!E171="","",171)</f>
      </c>
      <c r="K171" s="15" t="str">
        <f>IF('Receipts'!E171="","",IF(ISNUMBER('Receipts'!E171),'Receipts'!E171,DATEVALUE('Receipts'!E171)))</f>
      </c>
      <c r="L171" s="21" t="str">
        <f>IF('Receipts'!C171="","",'Receipts'!C171)</f>
        <v/>
      </c>
      <c r="M171" t="str">
        <f>IF('Receipts'!D171="","",'Receipts'!D171)</f>
        <v/>
      </c>
      <c r="N171" t="str">
        <f>IF('Receipts'!G171="","",'Receipts'!G171)</f>
        <v/>
      </c>
      <c r="O171" s="21" t="str">
        <f>IF('Receipts'!H171="","",'Receipts'!H171)</f>
        <v/>
      </c>
    </row>
    <row r="172">
      <c r="J172" t="str">
        <f>IF('Receipts'!E172="","",172)</f>
      </c>
      <c r="K172" s="15" t="str">
        <f>IF('Receipts'!E172="","",IF(ISNUMBER('Receipts'!E172),'Receipts'!E172,DATEVALUE('Receipts'!E172)))</f>
      </c>
      <c r="L172" s="21" t="str">
        <f>IF('Receipts'!C172="","",'Receipts'!C172)</f>
        <v/>
      </c>
      <c r="M172" t="str">
        <f>IF('Receipts'!D172="","",'Receipts'!D172)</f>
        <v/>
      </c>
      <c r="N172" t="str">
        <f>IF('Receipts'!G172="","",'Receipts'!G172)</f>
        <v/>
      </c>
      <c r="O172" s="21" t="str">
        <f>IF('Receipts'!H172="","",'Receipts'!H172)</f>
        <v/>
      </c>
    </row>
    <row r="173">
      <c r="J173" t="str">
        <f>IF('Receipts'!E173="","",173)</f>
      </c>
      <c r="K173" s="15" t="str">
        <f>IF('Receipts'!E173="","",IF(ISNUMBER('Receipts'!E173),'Receipts'!E173,DATEVALUE('Receipts'!E173)))</f>
      </c>
      <c r="L173" s="21" t="str">
        <f>IF('Receipts'!C173="","",'Receipts'!C173)</f>
        <v/>
      </c>
      <c r="M173" t="str">
        <f>IF('Receipts'!D173="","",'Receipts'!D173)</f>
        <v/>
      </c>
      <c r="N173" t="str">
        <f>IF('Receipts'!G173="","",'Receipts'!G173)</f>
        <v/>
      </c>
      <c r="O173" s="21" t="str">
        <f>IF('Receipts'!H173="","",'Receipts'!H173)</f>
        <v/>
      </c>
    </row>
    <row r="174">
      <c r="J174" t="str">
        <f>IF('Receipts'!E174="","",174)</f>
      </c>
      <c r="K174" s="15" t="str">
        <f>IF('Receipts'!E174="","",IF(ISNUMBER('Receipts'!E174),'Receipts'!E174,DATEVALUE('Receipts'!E174)))</f>
      </c>
      <c r="L174" s="21" t="str">
        <f>IF('Receipts'!C174="","",'Receipts'!C174)</f>
        <v/>
      </c>
      <c r="M174" t="str">
        <f>IF('Receipts'!D174="","",'Receipts'!D174)</f>
        <v/>
      </c>
      <c r="N174" t="str">
        <f>IF('Receipts'!G174="","",'Receipts'!G174)</f>
        <v/>
      </c>
      <c r="O174" s="21" t="str">
        <f>IF('Receipts'!H174="","",'Receipts'!H174)</f>
        <v/>
      </c>
    </row>
    <row r="175">
      <c r="J175" t="str">
        <f>IF('Receipts'!E175="","",175)</f>
      </c>
      <c r="K175" s="15" t="str">
        <f>IF('Receipts'!E175="","",IF(ISNUMBER('Receipts'!E175),'Receipts'!E175,DATEVALUE('Receipts'!E175)))</f>
      </c>
      <c r="L175" s="21" t="str">
        <f>IF('Receipts'!C175="","",'Receipts'!C175)</f>
        <v/>
      </c>
      <c r="M175" t="str">
        <f>IF('Receipts'!D175="","",'Receipts'!D175)</f>
        <v/>
      </c>
      <c r="N175" t="str">
        <f>IF('Receipts'!G175="","",'Receipts'!G175)</f>
        <v/>
      </c>
      <c r="O175" s="21" t="str">
        <f>IF('Receipts'!H175="","",'Receipts'!H175)</f>
        <v/>
      </c>
    </row>
    <row r="176">
      <c r="J176" t="str">
        <f>IF('Receipts'!E176="","",176)</f>
      </c>
      <c r="K176" s="15" t="str">
        <f>IF('Receipts'!E176="","",IF(ISNUMBER('Receipts'!E176),'Receipts'!E176,DATEVALUE('Receipts'!E176)))</f>
      </c>
      <c r="L176" s="21" t="str">
        <f>IF('Receipts'!C176="","",'Receipts'!C176)</f>
        <v/>
      </c>
      <c r="M176" t="str">
        <f>IF('Receipts'!D176="","",'Receipts'!D176)</f>
        <v/>
      </c>
      <c r="N176" t="str">
        <f>IF('Receipts'!G176="","",'Receipts'!G176)</f>
        <v/>
      </c>
      <c r="O176" s="21" t="str">
        <f>IF('Receipts'!H176="","",'Receipts'!H176)</f>
        <v/>
      </c>
    </row>
    <row r="177">
      <c r="J177" t="str">
        <f>IF('Receipts'!E177="","",177)</f>
      </c>
      <c r="K177" s="15" t="str">
        <f>IF('Receipts'!E177="","",IF(ISNUMBER('Receipts'!E177),'Receipts'!E177,DATEVALUE('Receipts'!E177)))</f>
      </c>
      <c r="L177" s="21" t="str">
        <f>IF('Receipts'!C177="","",'Receipts'!C177)</f>
        <v/>
      </c>
      <c r="M177" t="str">
        <f>IF('Receipts'!D177="","",'Receipts'!D177)</f>
        <v/>
      </c>
      <c r="N177" t="str">
        <f>IF('Receipts'!G177="","",'Receipts'!G177)</f>
        <v/>
      </c>
      <c r="O177" s="21" t="str">
        <f>IF('Receipts'!H177="","",'Receipts'!H177)</f>
        <v/>
      </c>
    </row>
    <row r="178">
      <c r="J178" t="str">
        <f>IF('Receipts'!E178="","",178)</f>
      </c>
      <c r="K178" s="15" t="str">
        <f>IF('Receipts'!E178="","",IF(ISNUMBER('Receipts'!E178),'Receipts'!E178,DATEVALUE('Receipts'!E178)))</f>
      </c>
      <c r="L178" s="21" t="str">
        <f>IF('Receipts'!C178="","",'Receipts'!C178)</f>
        <v/>
      </c>
      <c r="M178" t="str">
        <f>IF('Receipts'!D178="","",'Receipts'!D178)</f>
        <v/>
      </c>
      <c r="N178" t="str">
        <f>IF('Receipts'!G178="","",'Receipts'!G178)</f>
        <v/>
      </c>
      <c r="O178" s="21" t="str">
        <f>IF('Receipts'!H178="","",'Receipts'!H178)</f>
        <v/>
      </c>
    </row>
    <row r="179">
      <c r="J179" t="str">
        <f>IF('Receipts'!E179="","",179)</f>
      </c>
      <c r="K179" s="15" t="str">
        <f>IF('Receipts'!E179="","",IF(ISNUMBER('Receipts'!E179),'Receipts'!E179,DATEVALUE('Receipts'!E179)))</f>
      </c>
      <c r="L179" s="21" t="str">
        <f>IF('Receipts'!C179="","",'Receipts'!C179)</f>
        <v/>
      </c>
      <c r="M179" t="str">
        <f>IF('Receipts'!D179="","",'Receipts'!D179)</f>
        <v/>
      </c>
      <c r="N179" t="str">
        <f>IF('Receipts'!G179="","",'Receipts'!G179)</f>
        <v/>
      </c>
      <c r="O179" s="21" t="str">
        <f>IF('Receipts'!H179="","",'Receipts'!H179)</f>
        <v/>
      </c>
    </row>
    <row r="180">
      <c r="J180" t="str">
        <f>IF('Receipts'!E180="","",180)</f>
      </c>
      <c r="K180" s="15" t="str">
        <f>IF('Receipts'!E180="","",IF(ISNUMBER('Receipts'!E180),'Receipts'!E180,DATEVALUE('Receipts'!E180)))</f>
      </c>
      <c r="L180" s="21" t="str">
        <f>IF('Receipts'!C180="","",'Receipts'!C180)</f>
        <v/>
      </c>
      <c r="M180" t="str">
        <f>IF('Receipts'!D180="","",'Receipts'!D180)</f>
        <v/>
      </c>
      <c r="N180" t="str">
        <f>IF('Receipts'!G180="","",'Receipts'!G180)</f>
        <v/>
      </c>
      <c r="O180" s="21" t="str">
        <f>IF('Receipts'!H180="","",'Receipts'!H180)</f>
        <v/>
      </c>
    </row>
    <row r="181">
      <c r="J181" t="str">
        <f>IF('Receipts'!E181="","",181)</f>
      </c>
      <c r="K181" s="15" t="str">
        <f>IF('Receipts'!E181="","",IF(ISNUMBER('Receipts'!E181),'Receipts'!E181,DATEVALUE('Receipts'!E181)))</f>
      </c>
      <c r="L181" s="21" t="str">
        <f>IF('Receipts'!C181="","",'Receipts'!C181)</f>
        <v/>
      </c>
      <c r="M181" t="str">
        <f>IF('Receipts'!D181="","",'Receipts'!D181)</f>
        <v/>
      </c>
      <c r="N181" t="str">
        <f>IF('Receipts'!G181="","",'Receipts'!G181)</f>
        <v/>
      </c>
      <c r="O181" s="21" t="str">
        <f>IF('Receipts'!H181="","",'Receipts'!H181)</f>
        <v/>
      </c>
    </row>
    <row r="182">
      <c r="J182" t="str">
        <f>IF('Receipts'!E182="","",182)</f>
      </c>
      <c r="K182" s="15" t="str">
        <f>IF('Receipts'!E182="","",IF(ISNUMBER('Receipts'!E182),'Receipts'!E182,DATEVALUE('Receipts'!E182)))</f>
      </c>
      <c r="L182" s="21" t="str">
        <f>IF('Receipts'!C182="","",'Receipts'!C182)</f>
        <v/>
      </c>
      <c r="M182" t="str">
        <f>IF('Receipts'!D182="","",'Receipts'!D182)</f>
        <v/>
      </c>
      <c r="N182" t="str">
        <f>IF('Receipts'!G182="","",'Receipts'!G182)</f>
        <v/>
      </c>
      <c r="O182" s="21" t="str">
        <f>IF('Receipts'!H182="","",'Receipts'!H182)</f>
        <v/>
      </c>
    </row>
    <row r="183">
      <c r="J183" t="str">
        <f>IF('Receipts'!E183="","",183)</f>
      </c>
      <c r="K183" s="15" t="str">
        <f>IF('Receipts'!E183="","",IF(ISNUMBER('Receipts'!E183),'Receipts'!E183,DATEVALUE('Receipts'!E183)))</f>
      </c>
      <c r="L183" s="21" t="str">
        <f>IF('Receipts'!C183="","",'Receipts'!C183)</f>
        <v/>
      </c>
      <c r="M183" t="str">
        <f>IF('Receipts'!D183="","",'Receipts'!D183)</f>
        <v/>
      </c>
      <c r="N183" t="str">
        <f>IF('Receipts'!G183="","",'Receipts'!G183)</f>
        <v/>
      </c>
      <c r="O183" s="21" t="str">
        <f>IF('Receipts'!H183="","",'Receipts'!H183)</f>
        <v/>
      </c>
    </row>
    <row r="184">
      <c r="J184" t="str">
        <f>IF('Receipts'!E184="","",184)</f>
      </c>
      <c r="K184" s="15" t="str">
        <f>IF('Receipts'!E184="","",IF(ISNUMBER('Receipts'!E184),'Receipts'!E184,DATEVALUE('Receipts'!E184)))</f>
      </c>
      <c r="L184" s="21" t="str">
        <f>IF('Receipts'!C184="","",'Receipts'!C184)</f>
        <v/>
      </c>
      <c r="M184" t="str">
        <f>IF('Receipts'!D184="","",'Receipts'!D184)</f>
        <v/>
      </c>
      <c r="N184" t="str">
        <f>IF('Receipts'!G184="","",'Receipts'!G184)</f>
        <v/>
      </c>
      <c r="O184" s="21" t="str">
        <f>IF('Receipts'!H184="","",'Receipts'!H184)</f>
        <v/>
      </c>
    </row>
    <row r="185">
      <c r="J185" t="str">
        <f>IF('Receipts'!E185="","",185)</f>
      </c>
      <c r="K185" s="15" t="str">
        <f>IF('Receipts'!E185="","",IF(ISNUMBER('Receipts'!E185),'Receipts'!E185,DATEVALUE('Receipts'!E185)))</f>
      </c>
      <c r="L185" s="21" t="str">
        <f>IF('Receipts'!C185="","",'Receipts'!C185)</f>
        <v/>
      </c>
      <c r="M185" t="str">
        <f>IF('Receipts'!D185="","",'Receipts'!D185)</f>
        <v/>
      </c>
      <c r="N185" t="str">
        <f>IF('Receipts'!G185="","",'Receipts'!G185)</f>
        <v/>
      </c>
      <c r="O185" s="21" t="str">
        <f>IF('Receipts'!H185="","",'Receipts'!H185)</f>
        <v/>
      </c>
    </row>
    <row r="186">
      <c r="J186" t="str">
        <f>IF('Receipts'!E186="","",186)</f>
      </c>
      <c r="K186" s="15" t="str">
        <f>IF('Receipts'!E186="","",IF(ISNUMBER('Receipts'!E186),'Receipts'!E186,DATEVALUE('Receipts'!E186)))</f>
      </c>
      <c r="L186" s="21" t="str">
        <f>IF('Receipts'!C186="","",'Receipts'!C186)</f>
        <v/>
      </c>
      <c r="M186" t="str">
        <f>IF('Receipts'!D186="","",'Receipts'!D186)</f>
        <v/>
      </c>
      <c r="N186" t="str">
        <f>IF('Receipts'!G186="","",'Receipts'!G186)</f>
        <v/>
      </c>
      <c r="O186" s="21" t="str">
        <f>IF('Receipts'!H186="","",'Receipts'!H186)</f>
        <v/>
      </c>
    </row>
    <row r="187">
      <c r="J187" t="str">
        <f>IF('Receipts'!E187="","",187)</f>
      </c>
      <c r="K187" s="15" t="str">
        <f>IF('Receipts'!E187="","",IF(ISNUMBER('Receipts'!E187),'Receipts'!E187,DATEVALUE('Receipts'!E187)))</f>
      </c>
      <c r="L187" s="21" t="str">
        <f>IF('Receipts'!C187="","",'Receipts'!C187)</f>
        <v/>
      </c>
      <c r="M187" t="str">
        <f>IF('Receipts'!D187="","",'Receipts'!D187)</f>
        <v/>
      </c>
      <c r="N187" t="str">
        <f>IF('Receipts'!G187="","",'Receipts'!G187)</f>
        <v/>
      </c>
      <c r="O187" s="21" t="str">
        <f>IF('Receipts'!H187="","",'Receipts'!H187)</f>
        <v/>
      </c>
    </row>
    <row r="188">
      <c r="J188" t="str">
        <f>IF('Receipts'!E188="","",188)</f>
      </c>
      <c r="K188" s="15" t="str">
        <f>IF('Receipts'!E188="","",IF(ISNUMBER('Receipts'!E188),'Receipts'!E188,DATEVALUE('Receipts'!E188)))</f>
      </c>
      <c r="L188" s="21" t="str">
        <f>IF('Receipts'!C188="","",'Receipts'!C188)</f>
        <v/>
      </c>
      <c r="M188" t="str">
        <f>IF('Receipts'!D188="","",'Receipts'!D188)</f>
        <v/>
      </c>
      <c r="N188" t="str">
        <f>IF('Receipts'!G188="","",'Receipts'!G188)</f>
        <v/>
      </c>
      <c r="O188" s="21" t="str">
        <f>IF('Receipts'!H188="","",'Receipts'!H188)</f>
        <v/>
      </c>
    </row>
    <row r="189">
      <c r="J189" t="str">
        <f>IF('Receipts'!E189="","",189)</f>
      </c>
      <c r="K189" s="15" t="str">
        <f>IF('Receipts'!E189="","",IF(ISNUMBER('Receipts'!E189),'Receipts'!E189,DATEVALUE('Receipts'!E189)))</f>
      </c>
      <c r="L189" s="21" t="str">
        <f>IF('Receipts'!C189="","",'Receipts'!C189)</f>
        <v/>
      </c>
      <c r="M189" t="str">
        <f>IF('Receipts'!D189="","",'Receipts'!D189)</f>
        <v/>
      </c>
      <c r="N189" t="str">
        <f>IF('Receipts'!G189="","",'Receipts'!G189)</f>
        <v/>
      </c>
      <c r="O189" s="21" t="str">
        <f>IF('Receipts'!H189="","",'Receipts'!H189)</f>
        <v/>
      </c>
    </row>
    <row r="190">
      <c r="J190" t="str">
        <f>IF('Receipts'!E190="","",190)</f>
      </c>
      <c r="K190" s="15" t="str">
        <f>IF('Receipts'!E190="","",IF(ISNUMBER('Receipts'!E190),'Receipts'!E190,DATEVALUE('Receipts'!E190)))</f>
      </c>
      <c r="L190" s="21" t="str">
        <f>IF('Receipts'!C190="","",'Receipts'!C190)</f>
        <v/>
      </c>
      <c r="M190" t="str">
        <f>IF('Receipts'!D190="","",'Receipts'!D190)</f>
        <v/>
      </c>
      <c r="N190" t="str">
        <f>IF('Receipts'!G190="","",'Receipts'!G190)</f>
        <v/>
      </c>
      <c r="O190" s="21" t="str">
        <f>IF('Receipts'!H190="","",'Receipts'!H190)</f>
        <v/>
      </c>
    </row>
    <row r="191">
      <c r="J191" t="str">
        <f>IF('Receipts'!E191="","",191)</f>
      </c>
      <c r="K191" s="15" t="str">
        <f>IF('Receipts'!E191="","",IF(ISNUMBER('Receipts'!E191),'Receipts'!E191,DATEVALUE('Receipts'!E191)))</f>
      </c>
      <c r="L191" s="21" t="str">
        <f>IF('Receipts'!C191="","",'Receipts'!C191)</f>
        <v/>
      </c>
      <c r="M191" t="str">
        <f>IF('Receipts'!D191="","",'Receipts'!D191)</f>
        <v/>
      </c>
      <c r="N191" t="str">
        <f>IF('Receipts'!G191="","",'Receipts'!G191)</f>
        <v/>
      </c>
      <c r="O191" s="21" t="str">
        <f>IF('Receipts'!H191="","",'Receipts'!H191)</f>
        <v/>
      </c>
    </row>
    <row r="192">
      <c r="J192" t="str">
        <f>IF('Receipts'!E192="","",192)</f>
      </c>
      <c r="K192" s="15" t="str">
        <f>IF('Receipts'!E192="","",IF(ISNUMBER('Receipts'!E192),'Receipts'!E192,DATEVALUE('Receipts'!E192)))</f>
      </c>
      <c r="L192" s="21" t="str">
        <f>IF('Receipts'!C192="","",'Receipts'!C192)</f>
        <v/>
      </c>
      <c r="M192" t="str">
        <f>IF('Receipts'!D192="","",'Receipts'!D192)</f>
        <v/>
      </c>
      <c r="N192" t="str">
        <f>IF('Receipts'!G192="","",'Receipts'!G192)</f>
        <v/>
      </c>
      <c r="O192" s="21" t="str">
        <f>IF('Receipts'!H192="","",'Receipts'!H192)</f>
        <v/>
      </c>
    </row>
    <row r="193">
      <c r="J193" t="str">
        <f>IF('Receipts'!E193="","",193)</f>
      </c>
      <c r="K193" s="15" t="str">
        <f>IF('Receipts'!E193="","",IF(ISNUMBER('Receipts'!E193),'Receipts'!E193,DATEVALUE('Receipts'!E193)))</f>
      </c>
      <c r="L193" s="21" t="str">
        <f>IF('Receipts'!C193="","",'Receipts'!C193)</f>
        <v/>
      </c>
      <c r="M193" t="str">
        <f>IF('Receipts'!D193="","",'Receipts'!D193)</f>
        <v/>
      </c>
      <c r="N193" t="str">
        <f>IF('Receipts'!G193="","",'Receipts'!G193)</f>
        <v/>
      </c>
      <c r="O193" s="21" t="str">
        <f>IF('Receipts'!H193="","",'Receipts'!H193)</f>
        <v/>
      </c>
    </row>
    <row r="194">
      <c r="J194" t="str">
        <f>IF('Receipts'!E194="","",194)</f>
      </c>
      <c r="K194" s="15" t="str">
        <f>IF('Receipts'!E194="","",IF(ISNUMBER('Receipts'!E194),'Receipts'!E194,DATEVALUE('Receipts'!E194)))</f>
      </c>
      <c r="L194" s="21" t="str">
        <f>IF('Receipts'!C194="","",'Receipts'!C194)</f>
        <v/>
      </c>
      <c r="M194" t="str">
        <f>IF('Receipts'!D194="","",'Receipts'!D194)</f>
        <v/>
      </c>
      <c r="N194" t="str">
        <f>IF('Receipts'!G194="","",'Receipts'!G194)</f>
        <v/>
      </c>
      <c r="O194" s="21" t="str">
        <f>IF('Receipts'!H194="","",'Receipts'!H194)</f>
        <v/>
      </c>
    </row>
    <row r="195">
      <c r="J195" t="str">
        <f>IF('Receipts'!E195="","",195)</f>
      </c>
      <c r="K195" s="15" t="str">
        <f>IF('Receipts'!E195="","",IF(ISNUMBER('Receipts'!E195),'Receipts'!E195,DATEVALUE('Receipts'!E195)))</f>
      </c>
      <c r="L195" s="21" t="str">
        <f>IF('Receipts'!C195="","",'Receipts'!C195)</f>
        <v/>
      </c>
      <c r="M195" t="str">
        <f>IF('Receipts'!D195="","",'Receipts'!D195)</f>
        <v/>
      </c>
      <c r="N195" t="str">
        <f>IF('Receipts'!G195="","",'Receipts'!G195)</f>
        <v/>
      </c>
      <c r="O195" s="21" t="str">
        <f>IF('Receipts'!H195="","",'Receipts'!H195)</f>
        <v/>
      </c>
    </row>
    <row r="196">
      <c r="J196" t="str">
        <f>IF('Receipts'!E196="","",196)</f>
      </c>
      <c r="K196" s="15" t="str">
        <f>IF('Receipts'!E196="","",IF(ISNUMBER('Receipts'!E196),'Receipts'!E196,DATEVALUE('Receipts'!E196)))</f>
      </c>
      <c r="L196" s="21" t="str">
        <f>IF('Receipts'!C196="","",'Receipts'!C196)</f>
        <v/>
      </c>
      <c r="M196" t="str">
        <f>IF('Receipts'!D196="","",'Receipts'!D196)</f>
        <v/>
      </c>
      <c r="N196" t="str">
        <f>IF('Receipts'!G196="","",'Receipts'!G196)</f>
        <v/>
      </c>
      <c r="O196" s="21" t="str">
        <f>IF('Receipts'!H196="","",'Receipts'!H196)</f>
        <v/>
      </c>
    </row>
    <row r="197">
      <c r="J197" t="str">
        <f>IF('Receipts'!E197="","",197)</f>
      </c>
      <c r="K197" s="15" t="str">
        <f>IF('Receipts'!E197="","",IF(ISNUMBER('Receipts'!E197),'Receipts'!E197,DATEVALUE('Receipts'!E197)))</f>
      </c>
      <c r="L197" s="21" t="str">
        <f>IF('Receipts'!C197="","",'Receipts'!C197)</f>
        <v/>
      </c>
      <c r="M197" t="str">
        <f>IF('Receipts'!D197="","",'Receipts'!D197)</f>
        <v/>
      </c>
      <c r="N197" t="str">
        <f>IF('Receipts'!G197="","",'Receipts'!G197)</f>
        <v/>
      </c>
      <c r="O197" s="21" t="str">
        <f>IF('Receipts'!H197="","",'Receipts'!H197)</f>
        <v/>
      </c>
    </row>
    <row r="198">
      <c r="J198" t="str">
        <f>IF('Receipts'!E198="","",198)</f>
      </c>
      <c r="K198" s="15" t="str">
        <f>IF('Receipts'!E198="","",IF(ISNUMBER('Receipts'!E198),'Receipts'!E198,DATEVALUE('Receipts'!E198)))</f>
      </c>
      <c r="L198" s="21" t="str">
        <f>IF('Receipts'!C198="","",'Receipts'!C198)</f>
        <v/>
      </c>
      <c r="M198" t="str">
        <f>IF('Receipts'!D198="","",'Receipts'!D198)</f>
        <v/>
      </c>
      <c r="N198" t="str">
        <f>IF('Receipts'!G198="","",'Receipts'!G198)</f>
        <v/>
      </c>
      <c r="O198" s="21" t="str">
        <f>IF('Receipts'!H198="","",'Receipts'!H198)</f>
        <v/>
      </c>
    </row>
    <row r="199">
      <c r="J199" t="str">
        <f>IF('Receipts'!E199="","",199)</f>
      </c>
      <c r="K199" s="15" t="str">
        <f>IF('Receipts'!E199="","",IF(ISNUMBER('Receipts'!E199),'Receipts'!E199,DATEVALUE('Receipts'!E199)))</f>
      </c>
      <c r="L199" s="21" t="str">
        <f>IF('Receipts'!C199="","",'Receipts'!C199)</f>
        <v/>
      </c>
      <c r="M199" t="str">
        <f>IF('Receipts'!D199="","",'Receipts'!D199)</f>
        <v/>
      </c>
      <c r="N199" t="str">
        <f>IF('Receipts'!G199="","",'Receipts'!G199)</f>
        <v/>
      </c>
      <c r="O199" s="21" t="str">
        <f>IF('Receipts'!H199="","",'Receipts'!H199)</f>
        <v/>
      </c>
    </row>
    <row r="200">
      <c r="J200" t="str">
        <f>IF('Receipts'!E200="","",200)</f>
      </c>
      <c r="K200" s="15" t="str">
        <f>IF('Receipts'!E200="","",IF(ISNUMBER('Receipts'!E200),'Receipts'!E200,DATEVALUE('Receipts'!E200)))</f>
      </c>
      <c r="L200" s="21" t="str">
        <f>IF('Receipts'!C200="","",'Receipts'!C200)</f>
        <v/>
      </c>
      <c r="M200" t="str">
        <f>IF('Receipts'!D200="","",'Receipts'!D200)</f>
        <v/>
      </c>
      <c r="N200" t="str">
        <f>IF('Receipts'!G200="","",'Receipts'!G200)</f>
        <v/>
      </c>
      <c r="O200" s="21" t="str">
        <f>IF('Receipts'!H200="","",'Receipts'!H200)</f>
        <v/>
      </c>
    </row>
    <row r="201">
      <c r="J201" t="str">
        <f>IF('Receipts'!E201="","",201)</f>
      </c>
      <c r="K201" s="15" t="str">
        <f>IF('Receipts'!E201="","",IF(ISNUMBER('Receipts'!E201),'Receipts'!E201,DATEVALUE('Receipts'!E201)))</f>
      </c>
      <c r="L201" s="21" t="str">
        <f>IF('Receipts'!C201="","",'Receipts'!C201)</f>
        <v/>
      </c>
      <c r="M201" t="str">
        <f>IF('Receipts'!D201="","",'Receipts'!D201)</f>
        <v/>
      </c>
      <c r="N201" t="str">
        <f>IF('Receipts'!G201="","",'Receipts'!G201)</f>
        <v/>
      </c>
      <c r="O201" s="21" t="str">
        <f>IF('Receipts'!H201="","",'Receipts'!H201)</f>
        <v/>
      </c>
    </row>
    <row r="202">
      <c r="J202" t="str">
        <f>IF('Receipts'!E202="","",202)</f>
      </c>
      <c r="K202" s="15" t="str">
        <f>IF('Receipts'!E202="","",IF(ISNUMBER('Receipts'!E202),'Receipts'!E202,DATEVALUE('Receipts'!E202)))</f>
      </c>
      <c r="L202" s="21" t="str">
        <f>IF('Receipts'!C202="","",'Receipts'!C202)</f>
        <v/>
      </c>
      <c r="M202" t="str">
        <f>IF('Receipts'!D202="","",'Receipts'!D202)</f>
        <v/>
      </c>
      <c r="N202" t="str">
        <f>IF('Receipts'!G202="","",'Receipts'!G202)</f>
        <v/>
      </c>
      <c r="O202" s="21" t="str">
        <f>IF('Receipts'!H202="","",'Receipts'!H202)</f>
        <v/>
      </c>
    </row>
    <row r="203">
      <c r="J203" t="str">
        <f>IF('Receipts'!E203="","",203)</f>
      </c>
      <c r="K203" s="15" t="str">
        <f>IF('Receipts'!E203="","",IF(ISNUMBER('Receipts'!E203),'Receipts'!E203,DATEVALUE('Receipts'!E203)))</f>
      </c>
      <c r="L203" s="21" t="str">
        <f>IF('Receipts'!C203="","",'Receipts'!C203)</f>
        <v/>
      </c>
      <c r="M203" t="str">
        <f>IF('Receipts'!D203="","",'Receipts'!D203)</f>
        <v/>
      </c>
      <c r="N203" t="str">
        <f>IF('Receipts'!G203="","",'Receipts'!G203)</f>
        <v/>
      </c>
      <c r="O203" s="21" t="str">
        <f>IF('Receipts'!H203="","",'Receipts'!H203)</f>
        <v/>
      </c>
    </row>
    <row r="204">
      <c r="J204" t="str">
        <f>IF('Receipts'!E204="","",204)</f>
      </c>
      <c r="K204" s="15" t="str">
        <f>IF('Receipts'!E204="","",IF(ISNUMBER('Receipts'!E204),'Receipts'!E204,DATEVALUE('Receipts'!E204)))</f>
      </c>
      <c r="L204" s="21" t="str">
        <f>IF('Receipts'!C204="","",'Receipts'!C204)</f>
        <v/>
      </c>
      <c r="M204" t="str">
        <f>IF('Receipts'!D204="","",'Receipts'!D204)</f>
        <v/>
      </c>
      <c r="N204" t="str">
        <f>IF('Receipts'!G204="","",'Receipts'!G204)</f>
        <v/>
      </c>
      <c r="O204" s="21" t="str">
        <f>IF('Receipts'!H204="","",'Receipts'!H204)</f>
        <v/>
      </c>
    </row>
    <row r="205">
      <c r="J205" t="str">
        <f>IF('Receipts'!E205="","",205)</f>
      </c>
      <c r="K205" s="15" t="str">
        <f>IF('Receipts'!E205="","",IF(ISNUMBER('Receipts'!E205),'Receipts'!E205,DATEVALUE('Receipts'!E205)))</f>
      </c>
      <c r="L205" s="21" t="str">
        <f>IF('Receipts'!C205="","",'Receipts'!C205)</f>
        <v/>
      </c>
      <c r="M205" t="str">
        <f>IF('Receipts'!D205="","",'Receipts'!D205)</f>
        <v/>
      </c>
      <c r="N205" t="str">
        <f>IF('Receipts'!G205="","",'Receipts'!G205)</f>
        <v/>
      </c>
      <c r="O205" s="21" t="str">
        <f>IF('Receipts'!H205="","",'Receipts'!H205)</f>
        <v/>
      </c>
    </row>
    <row r="206">
      <c r="J206" t="str">
        <f>IF('Receipts'!E206="","",206)</f>
      </c>
      <c r="K206" s="15" t="str">
        <f>IF('Receipts'!E206="","",IF(ISNUMBER('Receipts'!E206),'Receipts'!E206,DATEVALUE('Receipts'!E206)))</f>
      </c>
      <c r="L206" s="21" t="str">
        <f>IF('Receipts'!C206="","",'Receipts'!C206)</f>
        <v/>
      </c>
      <c r="M206" t="str">
        <f>IF('Receipts'!D206="","",'Receipts'!D206)</f>
        <v/>
      </c>
      <c r="N206" t="str">
        <f>IF('Receipts'!G206="","",'Receipts'!G206)</f>
        <v/>
      </c>
      <c r="O206" s="21" t="str">
        <f>IF('Receipts'!H206="","",'Receipts'!H206)</f>
        <v/>
      </c>
    </row>
    <row r="207">
      <c r="J207" t="str">
        <f>IF('Receipts'!E207="","",207)</f>
      </c>
      <c r="K207" s="15" t="str">
        <f>IF('Receipts'!E207="","",IF(ISNUMBER('Receipts'!E207),'Receipts'!E207,DATEVALUE('Receipts'!E207)))</f>
      </c>
      <c r="L207" s="21" t="str">
        <f>IF('Receipts'!C207="","",'Receipts'!C207)</f>
        <v/>
      </c>
      <c r="M207" t="str">
        <f>IF('Receipts'!D207="","",'Receipts'!D207)</f>
        <v/>
      </c>
      <c r="N207" t="str">
        <f>IF('Receipts'!G207="","",'Receipts'!G207)</f>
        <v/>
      </c>
      <c r="O207" s="21" t="str">
        <f>IF('Receipts'!H207="","",'Receipts'!H207)</f>
        <v/>
      </c>
    </row>
    <row r="208">
      <c r="J208" t="str">
        <f>IF('Receipts'!E208="","",208)</f>
      </c>
      <c r="K208" s="15" t="str">
        <f>IF('Receipts'!E208="","",IF(ISNUMBER('Receipts'!E208),'Receipts'!E208,DATEVALUE('Receipts'!E208)))</f>
      </c>
      <c r="L208" s="21" t="str">
        <f>IF('Receipts'!C208="","",'Receipts'!C208)</f>
        <v/>
      </c>
      <c r="M208" t="str">
        <f>IF('Receipts'!D208="","",'Receipts'!D208)</f>
        <v/>
      </c>
      <c r="N208" t="str">
        <f>IF('Receipts'!G208="","",'Receipts'!G208)</f>
        <v/>
      </c>
      <c r="O208" s="21" t="str">
        <f>IF('Receipts'!H208="","",'Receipts'!H208)</f>
        <v/>
      </c>
    </row>
    <row r="209">
      <c r="J209" t="str">
        <f>IF('Receipts'!E209="","",209)</f>
      </c>
      <c r="K209" s="15" t="str">
        <f>IF('Receipts'!E209="","",IF(ISNUMBER('Receipts'!E209),'Receipts'!E209,DATEVALUE('Receipts'!E209)))</f>
      </c>
      <c r="L209" s="21" t="str">
        <f>IF('Receipts'!C209="","",'Receipts'!C209)</f>
        <v/>
      </c>
      <c r="M209" t="str">
        <f>IF('Receipts'!D209="","",'Receipts'!D209)</f>
        <v/>
      </c>
      <c r="N209" t="str">
        <f>IF('Receipts'!G209="","",'Receipts'!G209)</f>
        <v/>
      </c>
      <c r="O209" s="21" t="str">
        <f>IF('Receipts'!H209="","",'Receipts'!H209)</f>
        <v/>
      </c>
    </row>
    <row r="210">
      <c r="J210" t="str">
        <f>IF('Receipts'!E210="","",210)</f>
      </c>
      <c r="K210" s="15" t="str">
        <f>IF('Receipts'!E210="","",IF(ISNUMBER('Receipts'!E210),'Receipts'!E210,DATEVALUE('Receipts'!E210)))</f>
      </c>
      <c r="L210" s="21" t="str">
        <f>IF('Receipts'!C210="","",'Receipts'!C210)</f>
        <v/>
      </c>
      <c r="M210" t="str">
        <f>IF('Receipts'!D210="","",'Receipts'!D210)</f>
        <v/>
      </c>
      <c r="N210" t="str">
        <f>IF('Receipts'!G210="","",'Receipts'!G210)</f>
        <v/>
      </c>
      <c r="O210" s="21" t="str">
        <f>IF('Receipts'!H210="","",'Receipts'!H210)</f>
        <v/>
      </c>
    </row>
    <row r="211">
      <c r="J211" t="str">
        <f>IF('Receipts'!E211="","",211)</f>
      </c>
      <c r="K211" s="15" t="str">
        <f>IF('Receipts'!E211="","",IF(ISNUMBER('Receipts'!E211),'Receipts'!E211,DATEVALUE('Receipts'!E211)))</f>
      </c>
      <c r="L211" s="21" t="str">
        <f>IF('Receipts'!C211="","",'Receipts'!C211)</f>
        <v/>
      </c>
      <c r="M211" t="str">
        <f>IF('Receipts'!D211="","",'Receipts'!D211)</f>
        <v/>
      </c>
      <c r="N211" t="str">
        <f>IF('Receipts'!G211="","",'Receipts'!G211)</f>
        <v/>
      </c>
      <c r="O211" s="21" t="str">
        <f>IF('Receipts'!H211="","",'Receipts'!H211)</f>
        <v/>
      </c>
    </row>
    <row r="212">
      <c r="J212" t="str">
        <f>IF('Receipts'!E212="","",212)</f>
      </c>
      <c r="K212" s="15" t="str">
        <f>IF('Receipts'!E212="","",IF(ISNUMBER('Receipts'!E212),'Receipts'!E212,DATEVALUE('Receipts'!E212)))</f>
      </c>
      <c r="L212" s="21" t="str">
        <f>IF('Receipts'!C212="","",'Receipts'!C212)</f>
        <v/>
      </c>
      <c r="M212" t="str">
        <f>IF('Receipts'!D212="","",'Receipts'!D212)</f>
        <v/>
      </c>
      <c r="N212" t="str">
        <f>IF('Receipts'!G212="","",'Receipts'!G212)</f>
        <v/>
      </c>
      <c r="O212" s="21" t="str">
        <f>IF('Receipts'!H212="","",'Receipts'!H212)</f>
        <v/>
      </c>
    </row>
    <row r="213">
      <c r="J213" t="str">
        <f>IF('Receipts'!E213="","",213)</f>
      </c>
      <c r="K213" s="15" t="str">
        <f>IF('Receipts'!E213="","",IF(ISNUMBER('Receipts'!E213),'Receipts'!E213,DATEVALUE('Receipts'!E213)))</f>
      </c>
      <c r="L213" s="21" t="str">
        <f>IF('Receipts'!C213="","",'Receipts'!C213)</f>
        <v/>
      </c>
      <c r="M213" t="str">
        <f>IF('Receipts'!D213="","",'Receipts'!D213)</f>
        <v/>
      </c>
      <c r="N213" t="str">
        <f>IF('Receipts'!G213="","",'Receipts'!G213)</f>
        <v/>
      </c>
      <c r="O213" s="21" t="str">
        <f>IF('Receipts'!H213="","",'Receipts'!H213)</f>
        <v/>
      </c>
    </row>
    <row r="214">
      <c r="J214" t="str">
        <f>IF('Receipts'!E214="","",214)</f>
      </c>
      <c r="K214" s="15" t="str">
        <f>IF('Receipts'!E214="","",IF(ISNUMBER('Receipts'!E214),'Receipts'!E214,DATEVALUE('Receipts'!E214)))</f>
      </c>
      <c r="L214" s="21" t="str">
        <f>IF('Receipts'!C214="","",'Receipts'!C214)</f>
        <v/>
      </c>
      <c r="M214" t="str">
        <f>IF('Receipts'!D214="","",'Receipts'!D214)</f>
        <v/>
      </c>
      <c r="N214" t="str">
        <f>IF('Receipts'!G214="","",'Receipts'!G214)</f>
        <v/>
      </c>
      <c r="O214" s="21" t="str">
        <f>IF('Receipts'!H214="","",'Receipts'!H214)</f>
        <v/>
      </c>
    </row>
    <row r="215">
      <c r="J215" t="str">
        <f>IF('Receipts'!E215="","",215)</f>
      </c>
      <c r="K215" s="15" t="str">
        <f>IF('Receipts'!E215="","",IF(ISNUMBER('Receipts'!E215),'Receipts'!E215,DATEVALUE('Receipts'!E215)))</f>
      </c>
      <c r="L215" s="21" t="str">
        <f>IF('Receipts'!C215="","",'Receipts'!C215)</f>
        <v/>
      </c>
      <c r="M215" t="str">
        <f>IF('Receipts'!D215="","",'Receipts'!D215)</f>
        <v/>
      </c>
      <c r="N215" t="str">
        <f>IF('Receipts'!G215="","",'Receipts'!G215)</f>
        <v/>
      </c>
      <c r="O215" s="21" t="str">
        <f>IF('Receipts'!H215="","",'Receipts'!H215)</f>
        <v/>
      </c>
    </row>
    <row r="216">
      <c r="J216" t="str">
        <f>IF('Receipts'!E216="","",216)</f>
      </c>
      <c r="K216" s="15" t="str">
        <f>IF('Receipts'!E216="","",IF(ISNUMBER('Receipts'!E216),'Receipts'!E216,DATEVALUE('Receipts'!E216)))</f>
      </c>
      <c r="L216" s="21" t="str">
        <f>IF('Receipts'!C216="","",'Receipts'!C216)</f>
        <v/>
      </c>
      <c r="M216" t="str">
        <f>IF('Receipts'!D216="","",'Receipts'!D216)</f>
        <v/>
      </c>
      <c r="N216" t="str">
        <f>IF('Receipts'!G216="","",'Receipts'!G216)</f>
        <v/>
      </c>
      <c r="O216" s="21" t="str">
        <f>IF('Receipts'!H216="","",'Receipts'!H216)</f>
        <v/>
      </c>
    </row>
    <row r="217">
      <c r="J217" t="str">
        <f>IF('Receipts'!E217="","",217)</f>
      </c>
      <c r="K217" s="15" t="str">
        <f>IF('Receipts'!E217="","",IF(ISNUMBER('Receipts'!E217),'Receipts'!E217,DATEVALUE('Receipts'!E217)))</f>
      </c>
      <c r="L217" s="21" t="str">
        <f>IF('Receipts'!C217="","",'Receipts'!C217)</f>
        <v/>
      </c>
      <c r="M217" t="str">
        <f>IF('Receipts'!D217="","",'Receipts'!D217)</f>
        <v/>
      </c>
      <c r="N217" t="str">
        <f>IF('Receipts'!G217="","",'Receipts'!G217)</f>
        <v/>
      </c>
      <c r="O217" s="21" t="str">
        <f>IF('Receipts'!H217="","",'Receipts'!H217)</f>
        <v/>
      </c>
    </row>
    <row r="218">
      <c r="J218" t="str">
        <f>IF('Receipts'!E218="","",218)</f>
      </c>
      <c r="K218" s="15" t="str">
        <f>IF('Receipts'!E218="","",IF(ISNUMBER('Receipts'!E218),'Receipts'!E218,DATEVALUE('Receipts'!E218)))</f>
      </c>
      <c r="L218" s="21" t="str">
        <f>IF('Receipts'!C218="","",'Receipts'!C218)</f>
        <v/>
      </c>
      <c r="M218" t="str">
        <f>IF('Receipts'!D218="","",'Receipts'!D218)</f>
        <v/>
      </c>
      <c r="N218" t="str">
        <f>IF('Receipts'!G218="","",'Receipts'!G218)</f>
        <v/>
      </c>
      <c r="O218" s="21" t="str">
        <f>IF('Receipts'!H218="","",'Receipts'!H218)</f>
        <v/>
      </c>
    </row>
    <row r="219">
      <c r="J219" t="str">
        <f>IF('Receipts'!E219="","",219)</f>
      </c>
      <c r="K219" s="15" t="str">
        <f>IF('Receipts'!E219="","",IF(ISNUMBER('Receipts'!E219),'Receipts'!E219,DATEVALUE('Receipts'!E219)))</f>
      </c>
      <c r="L219" s="21" t="str">
        <f>IF('Receipts'!C219="","",'Receipts'!C219)</f>
        <v/>
      </c>
      <c r="M219" t="str">
        <f>IF('Receipts'!D219="","",'Receipts'!D219)</f>
        <v/>
      </c>
      <c r="N219" t="str">
        <f>IF('Receipts'!G219="","",'Receipts'!G219)</f>
        <v/>
      </c>
      <c r="O219" s="21" t="str">
        <f>IF('Receipts'!H219="","",'Receipts'!H219)</f>
        <v/>
      </c>
    </row>
    <row r="220">
      <c r="J220" t="str">
        <f>IF('Receipts'!E220="","",220)</f>
      </c>
      <c r="K220" s="15" t="str">
        <f>IF('Receipts'!E220="","",IF(ISNUMBER('Receipts'!E220),'Receipts'!E220,DATEVALUE('Receipts'!E220)))</f>
      </c>
      <c r="L220" s="21" t="str">
        <f>IF('Receipts'!C220="","",'Receipts'!C220)</f>
        <v/>
      </c>
      <c r="M220" t="str">
        <f>IF('Receipts'!D220="","",'Receipts'!D220)</f>
        <v/>
      </c>
      <c r="N220" t="str">
        <f>IF('Receipts'!G220="","",'Receipts'!G220)</f>
        <v/>
      </c>
      <c r="O220" s="21" t="str">
        <f>IF('Receipts'!H220="","",'Receipts'!H220)</f>
        <v/>
      </c>
    </row>
    <row r="221">
      <c r="J221" t="str">
        <f>IF('Receipts'!E221="","",221)</f>
      </c>
      <c r="K221" s="15" t="str">
        <f>IF('Receipts'!E221="","",IF(ISNUMBER('Receipts'!E221),'Receipts'!E221,DATEVALUE('Receipts'!E221)))</f>
      </c>
      <c r="L221" s="21" t="str">
        <f>IF('Receipts'!C221="","",'Receipts'!C221)</f>
        <v/>
      </c>
      <c r="M221" t="str">
        <f>IF('Receipts'!D221="","",'Receipts'!D221)</f>
        <v/>
      </c>
      <c r="N221" t="str">
        <f>IF('Receipts'!G221="","",'Receipts'!G221)</f>
        <v/>
      </c>
      <c r="O221" s="21" t="str">
        <f>IF('Receipts'!H221="","",'Receipts'!H221)</f>
        <v/>
      </c>
    </row>
    <row r="222">
      <c r="J222" t="str">
        <f>IF('Receipts'!E222="","",222)</f>
      </c>
      <c r="K222" s="15" t="str">
        <f>IF('Receipts'!E222="","",IF(ISNUMBER('Receipts'!E222),'Receipts'!E222,DATEVALUE('Receipts'!E222)))</f>
      </c>
      <c r="L222" s="21" t="str">
        <f>IF('Receipts'!C222="","",'Receipts'!C222)</f>
        <v/>
      </c>
      <c r="M222" t="str">
        <f>IF('Receipts'!D222="","",'Receipts'!D222)</f>
        <v/>
      </c>
      <c r="N222" t="str">
        <f>IF('Receipts'!G222="","",'Receipts'!G222)</f>
        <v/>
      </c>
      <c r="O222" s="21" t="str">
        <f>IF('Receipts'!H222="","",'Receipts'!H222)</f>
        <v/>
      </c>
    </row>
    <row r="223">
      <c r="J223" t="str">
        <f>IF('Receipts'!E223="","",223)</f>
      </c>
      <c r="K223" s="15" t="str">
        <f>IF('Receipts'!E223="","",IF(ISNUMBER('Receipts'!E223),'Receipts'!E223,DATEVALUE('Receipts'!E223)))</f>
      </c>
      <c r="L223" s="21" t="str">
        <f>IF('Receipts'!C223="","",'Receipts'!C223)</f>
        <v/>
      </c>
      <c r="M223" t="str">
        <f>IF('Receipts'!D223="","",'Receipts'!D223)</f>
        <v/>
      </c>
      <c r="N223" t="str">
        <f>IF('Receipts'!G223="","",'Receipts'!G223)</f>
        <v/>
      </c>
      <c r="O223" s="21" t="str">
        <f>IF('Receipts'!H223="","",'Receipts'!H223)</f>
        <v/>
      </c>
    </row>
    <row r="224">
      <c r="J224" t="str">
        <f>IF('Receipts'!E224="","",224)</f>
      </c>
      <c r="K224" s="15" t="str">
        <f>IF('Receipts'!E224="","",IF(ISNUMBER('Receipts'!E224),'Receipts'!E224,DATEVALUE('Receipts'!E224)))</f>
      </c>
      <c r="L224" s="21" t="str">
        <f>IF('Receipts'!C224="","",'Receipts'!C224)</f>
        <v/>
      </c>
      <c r="M224" t="str">
        <f>IF('Receipts'!D224="","",'Receipts'!D224)</f>
        <v/>
      </c>
      <c r="N224" t="str">
        <f>IF('Receipts'!G224="","",'Receipts'!G224)</f>
        <v/>
      </c>
      <c r="O224" s="21" t="str">
        <f>IF('Receipts'!H224="","",'Receipts'!H224)</f>
        <v/>
      </c>
    </row>
    <row r="225">
      <c r="J225" t="str">
        <f>IF('Receipts'!E225="","",225)</f>
      </c>
      <c r="K225" s="15" t="str">
        <f>IF('Receipts'!E225="","",IF(ISNUMBER('Receipts'!E225),'Receipts'!E225,DATEVALUE('Receipts'!E225)))</f>
      </c>
      <c r="L225" s="21" t="str">
        <f>IF('Receipts'!C225="","",'Receipts'!C225)</f>
        <v/>
      </c>
      <c r="M225" t="str">
        <f>IF('Receipts'!D225="","",'Receipts'!D225)</f>
        <v/>
      </c>
      <c r="N225" t="str">
        <f>IF('Receipts'!G225="","",'Receipts'!G225)</f>
        <v/>
      </c>
      <c r="O225" s="21" t="str">
        <f>IF('Receipts'!H225="","",'Receipts'!H225)</f>
        <v/>
      </c>
    </row>
    <row r="226">
      <c r="J226" t="str">
        <f>IF('Receipts'!E226="","",226)</f>
      </c>
      <c r="K226" s="15" t="str">
        <f>IF('Receipts'!E226="","",IF(ISNUMBER('Receipts'!E226),'Receipts'!E226,DATEVALUE('Receipts'!E226)))</f>
      </c>
      <c r="L226" s="21" t="str">
        <f>IF('Receipts'!C226="","",'Receipts'!C226)</f>
        <v/>
      </c>
      <c r="M226" t="str">
        <f>IF('Receipts'!D226="","",'Receipts'!D226)</f>
        <v/>
      </c>
      <c r="N226" t="str">
        <f>IF('Receipts'!G226="","",'Receipts'!G226)</f>
        <v/>
      </c>
      <c r="O226" s="21" t="str">
        <f>IF('Receipts'!H226="","",'Receipts'!H226)</f>
        <v/>
      </c>
    </row>
    <row r="227">
      <c r="J227" t="str">
        <f>IF('Receipts'!E227="","",227)</f>
      </c>
      <c r="K227" s="15" t="str">
        <f>IF('Receipts'!E227="","",IF(ISNUMBER('Receipts'!E227),'Receipts'!E227,DATEVALUE('Receipts'!E227)))</f>
      </c>
      <c r="L227" s="21" t="str">
        <f>IF('Receipts'!C227="","",'Receipts'!C227)</f>
        <v/>
      </c>
      <c r="M227" t="str">
        <f>IF('Receipts'!D227="","",'Receipts'!D227)</f>
        <v/>
      </c>
      <c r="N227" t="str">
        <f>IF('Receipts'!G227="","",'Receipts'!G227)</f>
        <v/>
      </c>
      <c r="O227" s="21" t="str">
        <f>IF('Receipts'!H227="","",'Receipts'!H227)</f>
        <v/>
      </c>
    </row>
    <row r="228">
      <c r="J228" t="str">
        <f>IF('Receipts'!E228="","",228)</f>
      </c>
      <c r="K228" s="15" t="str">
        <f>IF('Receipts'!E228="","",IF(ISNUMBER('Receipts'!E228),'Receipts'!E228,DATEVALUE('Receipts'!E228)))</f>
      </c>
      <c r="L228" s="21" t="str">
        <f>IF('Receipts'!C228="","",'Receipts'!C228)</f>
        <v/>
      </c>
      <c r="M228" t="str">
        <f>IF('Receipts'!D228="","",'Receipts'!D228)</f>
        <v/>
      </c>
      <c r="N228" t="str">
        <f>IF('Receipts'!G228="","",'Receipts'!G228)</f>
        <v/>
      </c>
      <c r="O228" s="21" t="str">
        <f>IF('Receipts'!H228="","",'Receipts'!H228)</f>
        <v/>
      </c>
    </row>
    <row r="229">
      <c r="J229" t="str">
        <f>IF('Receipts'!E229="","",229)</f>
      </c>
      <c r="K229" s="15" t="str">
        <f>IF('Receipts'!E229="","",IF(ISNUMBER('Receipts'!E229),'Receipts'!E229,DATEVALUE('Receipts'!E229)))</f>
      </c>
      <c r="L229" s="21" t="str">
        <f>IF('Receipts'!C229="","",'Receipts'!C229)</f>
        <v/>
      </c>
      <c r="M229" t="str">
        <f>IF('Receipts'!D229="","",'Receipts'!D229)</f>
        <v/>
      </c>
      <c r="N229" t="str">
        <f>IF('Receipts'!G229="","",'Receipts'!G229)</f>
        <v/>
      </c>
      <c r="O229" s="21" t="str">
        <f>IF('Receipts'!H229="","",'Receipts'!H229)</f>
        <v/>
      </c>
    </row>
    <row r="230">
      <c r="J230" t="str">
        <f>IF('Receipts'!E230="","",230)</f>
      </c>
      <c r="K230" s="15" t="str">
        <f>IF('Receipts'!E230="","",IF(ISNUMBER('Receipts'!E230),'Receipts'!E230,DATEVALUE('Receipts'!E230)))</f>
      </c>
      <c r="L230" s="21" t="str">
        <f>IF('Receipts'!C230="","",'Receipts'!C230)</f>
        <v/>
      </c>
      <c r="M230" t="str">
        <f>IF('Receipts'!D230="","",'Receipts'!D230)</f>
        <v/>
      </c>
      <c r="N230" t="str">
        <f>IF('Receipts'!G230="","",'Receipts'!G230)</f>
        <v/>
      </c>
      <c r="O230" s="21" t="str">
        <f>IF('Receipts'!H230="","",'Receipts'!H230)</f>
        <v/>
      </c>
    </row>
    <row r="231">
      <c r="J231" t="str">
        <f>IF('Receipts'!E231="","",231)</f>
      </c>
      <c r="K231" s="15" t="str">
        <f>IF('Receipts'!E231="","",IF(ISNUMBER('Receipts'!E231),'Receipts'!E231,DATEVALUE('Receipts'!E231)))</f>
      </c>
      <c r="L231" s="21" t="str">
        <f>IF('Receipts'!C231="","",'Receipts'!C231)</f>
        <v/>
      </c>
      <c r="M231" t="str">
        <f>IF('Receipts'!D231="","",'Receipts'!D231)</f>
        <v/>
      </c>
      <c r="N231" t="str">
        <f>IF('Receipts'!G231="","",'Receipts'!G231)</f>
        <v/>
      </c>
      <c r="O231" s="21" t="str">
        <f>IF('Receipts'!H231="","",'Receipts'!H231)</f>
        <v/>
      </c>
    </row>
    <row r="232">
      <c r="J232" t="str">
        <f>IF('Receipts'!E232="","",232)</f>
      </c>
      <c r="K232" s="15" t="str">
        <f>IF('Receipts'!E232="","",IF(ISNUMBER('Receipts'!E232),'Receipts'!E232,DATEVALUE('Receipts'!E232)))</f>
      </c>
      <c r="L232" s="21" t="str">
        <f>IF('Receipts'!C232="","",'Receipts'!C232)</f>
        <v/>
      </c>
      <c r="M232" t="str">
        <f>IF('Receipts'!D232="","",'Receipts'!D232)</f>
        <v/>
      </c>
      <c r="N232" t="str">
        <f>IF('Receipts'!G232="","",'Receipts'!G232)</f>
        <v/>
      </c>
      <c r="O232" s="21" t="str">
        <f>IF('Receipts'!H232="","",'Receipts'!H232)</f>
        <v/>
      </c>
    </row>
    <row r="233">
      <c r="J233" t="str">
        <f>IF('Receipts'!E233="","",233)</f>
      </c>
      <c r="K233" s="15" t="str">
        <f>IF('Receipts'!E233="","",IF(ISNUMBER('Receipts'!E233),'Receipts'!E233,DATEVALUE('Receipts'!E233)))</f>
      </c>
      <c r="L233" s="21" t="str">
        <f>IF('Receipts'!C233="","",'Receipts'!C233)</f>
        <v/>
      </c>
      <c r="M233" t="str">
        <f>IF('Receipts'!D233="","",'Receipts'!D233)</f>
        <v/>
      </c>
      <c r="N233" t="str">
        <f>IF('Receipts'!G233="","",'Receipts'!G233)</f>
        <v/>
      </c>
      <c r="O233" s="21" t="str">
        <f>IF('Receipts'!H233="","",'Receipts'!H233)</f>
        <v/>
      </c>
    </row>
    <row r="234">
      <c r="J234" t="str">
        <f>IF('Receipts'!E234="","",234)</f>
      </c>
      <c r="K234" s="15" t="str">
        <f>IF('Receipts'!E234="","",IF(ISNUMBER('Receipts'!E234),'Receipts'!E234,DATEVALUE('Receipts'!E234)))</f>
      </c>
      <c r="L234" s="21" t="str">
        <f>IF('Receipts'!C234="","",'Receipts'!C234)</f>
        <v/>
      </c>
      <c r="M234" t="str">
        <f>IF('Receipts'!D234="","",'Receipts'!D234)</f>
        <v/>
      </c>
      <c r="N234" t="str">
        <f>IF('Receipts'!G234="","",'Receipts'!G234)</f>
        <v/>
      </c>
      <c r="O234" s="21" t="str">
        <f>IF('Receipts'!H234="","",'Receipts'!H234)</f>
        <v/>
      </c>
    </row>
    <row r="235">
      <c r="J235" t="str">
        <f>IF('Receipts'!E235="","",235)</f>
      </c>
      <c r="K235" s="15" t="str">
        <f>IF('Receipts'!E235="","",IF(ISNUMBER('Receipts'!E235),'Receipts'!E235,DATEVALUE('Receipts'!E235)))</f>
      </c>
      <c r="L235" s="21" t="str">
        <f>IF('Receipts'!C235="","",'Receipts'!C235)</f>
        <v/>
      </c>
      <c r="M235" t="str">
        <f>IF('Receipts'!D235="","",'Receipts'!D235)</f>
        <v/>
      </c>
      <c r="N235" t="str">
        <f>IF('Receipts'!G235="","",'Receipts'!G235)</f>
        <v/>
      </c>
      <c r="O235" s="21" t="str">
        <f>IF('Receipts'!H235="","",'Receipts'!H235)</f>
        <v/>
      </c>
    </row>
    <row r="236">
      <c r="J236" t="str">
        <f>IF('Receipts'!E236="","",236)</f>
      </c>
      <c r="K236" s="15" t="str">
        <f>IF('Receipts'!E236="","",IF(ISNUMBER('Receipts'!E236),'Receipts'!E236,DATEVALUE('Receipts'!E236)))</f>
      </c>
      <c r="L236" s="21" t="str">
        <f>IF('Receipts'!C236="","",'Receipts'!C236)</f>
        <v/>
      </c>
      <c r="M236" t="str">
        <f>IF('Receipts'!D236="","",'Receipts'!D236)</f>
        <v/>
      </c>
      <c r="N236" t="str">
        <f>IF('Receipts'!G236="","",'Receipts'!G236)</f>
        <v/>
      </c>
      <c r="O236" s="21" t="str">
        <f>IF('Receipts'!H236="","",'Receipts'!H236)</f>
        <v/>
      </c>
    </row>
    <row r="237">
      <c r="J237" t="str">
        <f>IF('Receipts'!E237="","",237)</f>
      </c>
      <c r="K237" s="15" t="str">
        <f>IF('Receipts'!E237="","",IF(ISNUMBER('Receipts'!E237),'Receipts'!E237,DATEVALUE('Receipts'!E237)))</f>
      </c>
      <c r="L237" s="21" t="str">
        <f>IF('Receipts'!C237="","",'Receipts'!C237)</f>
        <v/>
      </c>
      <c r="M237" t="str">
        <f>IF('Receipts'!D237="","",'Receipts'!D237)</f>
        <v/>
      </c>
      <c r="N237" t="str">
        <f>IF('Receipts'!G237="","",'Receipts'!G237)</f>
        <v/>
      </c>
      <c r="O237" s="21" t="str">
        <f>IF('Receipts'!H237="","",'Receipts'!H237)</f>
        <v/>
      </c>
    </row>
    <row r="238">
      <c r="J238" t="str">
        <f>IF('Receipts'!E238="","",238)</f>
      </c>
      <c r="K238" s="15" t="str">
        <f>IF('Receipts'!E238="","",IF(ISNUMBER('Receipts'!E238),'Receipts'!E238,DATEVALUE('Receipts'!E238)))</f>
      </c>
      <c r="L238" s="21" t="str">
        <f>IF('Receipts'!C238="","",'Receipts'!C238)</f>
        <v/>
      </c>
      <c r="M238" t="str">
        <f>IF('Receipts'!D238="","",'Receipts'!D238)</f>
        <v/>
      </c>
      <c r="N238" t="str">
        <f>IF('Receipts'!G238="","",'Receipts'!G238)</f>
        <v/>
      </c>
      <c r="O238" s="21" t="str">
        <f>IF('Receipts'!H238="","",'Receipts'!H238)</f>
        <v/>
      </c>
    </row>
    <row r="239">
      <c r="J239" t="str">
        <f>IF('Receipts'!E239="","",239)</f>
      </c>
      <c r="K239" s="15" t="str">
        <f>IF('Receipts'!E239="","",IF(ISNUMBER('Receipts'!E239),'Receipts'!E239,DATEVALUE('Receipts'!E239)))</f>
      </c>
      <c r="L239" s="21" t="str">
        <f>IF('Receipts'!C239="","",'Receipts'!C239)</f>
        <v/>
      </c>
      <c r="M239" t="str">
        <f>IF('Receipts'!D239="","",'Receipts'!D239)</f>
        <v/>
      </c>
      <c r="N239" t="str">
        <f>IF('Receipts'!G239="","",'Receipts'!G239)</f>
        <v/>
      </c>
      <c r="O239" s="21" t="str">
        <f>IF('Receipts'!H239="","",'Receipts'!H239)</f>
        <v/>
      </c>
    </row>
    <row r="240">
      <c r="J240" t="str">
        <f>IF('Receipts'!E240="","",240)</f>
      </c>
      <c r="K240" s="15" t="str">
        <f>IF('Receipts'!E240="","",IF(ISNUMBER('Receipts'!E240),'Receipts'!E240,DATEVALUE('Receipts'!E240)))</f>
      </c>
      <c r="L240" s="21" t="str">
        <f>IF('Receipts'!C240="","",'Receipts'!C240)</f>
        <v/>
      </c>
      <c r="M240" t="str">
        <f>IF('Receipts'!D240="","",'Receipts'!D240)</f>
        <v/>
      </c>
      <c r="N240" t="str">
        <f>IF('Receipts'!G240="","",'Receipts'!G240)</f>
        <v/>
      </c>
      <c r="O240" s="21" t="str">
        <f>IF('Receipts'!H240="","",'Receipts'!H240)</f>
        <v/>
      </c>
    </row>
    <row r="241">
      <c r="J241" t="str">
        <f>IF('Receipts'!E241="","",241)</f>
      </c>
      <c r="K241" s="15" t="str">
        <f>IF('Receipts'!E241="","",IF(ISNUMBER('Receipts'!E241),'Receipts'!E241,DATEVALUE('Receipts'!E241)))</f>
      </c>
      <c r="L241" s="21" t="str">
        <f>IF('Receipts'!C241="","",'Receipts'!C241)</f>
        <v/>
      </c>
      <c r="M241" t="str">
        <f>IF('Receipts'!D241="","",'Receipts'!D241)</f>
        <v/>
      </c>
      <c r="N241" t="str">
        <f>IF('Receipts'!G241="","",'Receipts'!G241)</f>
        <v/>
      </c>
      <c r="O241" s="21" t="str">
        <f>IF('Receipts'!H241="","",'Receipts'!H241)</f>
        <v/>
      </c>
    </row>
    <row r="242">
      <c r="J242" t="str">
        <f>IF('Receipts'!E242="","",242)</f>
      </c>
      <c r="K242" s="15" t="str">
        <f>IF('Receipts'!E242="","",IF(ISNUMBER('Receipts'!E242),'Receipts'!E242,DATEVALUE('Receipts'!E242)))</f>
      </c>
      <c r="L242" s="21" t="str">
        <f>IF('Receipts'!C242="","",'Receipts'!C242)</f>
        <v/>
      </c>
      <c r="M242" t="str">
        <f>IF('Receipts'!D242="","",'Receipts'!D242)</f>
        <v/>
      </c>
      <c r="N242" t="str">
        <f>IF('Receipts'!G242="","",'Receipts'!G242)</f>
        <v/>
      </c>
      <c r="O242" s="21" t="str">
        <f>IF('Receipts'!H242="","",'Receipts'!H242)</f>
        <v/>
      </c>
    </row>
    <row r="243">
      <c r="J243" t="str">
        <f>IF('Receipts'!E243="","",243)</f>
      </c>
      <c r="K243" s="15" t="str">
        <f>IF('Receipts'!E243="","",IF(ISNUMBER('Receipts'!E243),'Receipts'!E243,DATEVALUE('Receipts'!E243)))</f>
      </c>
      <c r="L243" s="21" t="str">
        <f>IF('Receipts'!C243="","",'Receipts'!C243)</f>
        <v/>
      </c>
      <c r="M243" t="str">
        <f>IF('Receipts'!D243="","",'Receipts'!D243)</f>
        <v/>
      </c>
      <c r="N243" t="str">
        <f>IF('Receipts'!G243="","",'Receipts'!G243)</f>
        <v/>
      </c>
      <c r="O243" s="21" t="str">
        <f>IF('Receipts'!H243="","",'Receipts'!H243)</f>
        <v/>
      </c>
    </row>
    <row r="244">
      <c r="J244" t="str">
        <f>IF('Receipts'!E244="","",244)</f>
      </c>
      <c r="K244" s="15" t="str">
        <f>IF('Receipts'!E244="","",IF(ISNUMBER('Receipts'!E244),'Receipts'!E244,DATEVALUE('Receipts'!E244)))</f>
      </c>
      <c r="L244" s="21" t="str">
        <f>IF('Receipts'!C244="","",'Receipts'!C244)</f>
        <v/>
      </c>
      <c r="M244" t="str">
        <f>IF('Receipts'!D244="","",'Receipts'!D244)</f>
        <v/>
      </c>
      <c r="N244" t="str">
        <f>IF('Receipts'!G244="","",'Receipts'!G244)</f>
        <v/>
      </c>
      <c r="O244" s="21" t="str">
        <f>IF('Receipts'!H244="","",'Receipts'!H244)</f>
        <v/>
      </c>
    </row>
    <row r="245">
      <c r="J245" t="str">
        <f>IF('Receipts'!E245="","",245)</f>
      </c>
      <c r="K245" s="15" t="str">
        <f>IF('Receipts'!E245="","",IF(ISNUMBER('Receipts'!E245),'Receipts'!E245,DATEVALUE('Receipts'!E245)))</f>
      </c>
      <c r="L245" s="21" t="str">
        <f>IF('Receipts'!C245="","",'Receipts'!C245)</f>
        <v/>
      </c>
      <c r="M245" t="str">
        <f>IF('Receipts'!D245="","",'Receipts'!D245)</f>
        <v/>
      </c>
      <c r="N245" t="str">
        <f>IF('Receipts'!G245="","",'Receipts'!G245)</f>
        <v/>
      </c>
      <c r="O245" s="21" t="str">
        <f>IF('Receipts'!H245="","",'Receipts'!H245)</f>
        <v/>
      </c>
    </row>
    <row r="246">
      <c r="J246" t="str">
        <f>IF('Receipts'!E246="","",246)</f>
      </c>
      <c r="K246" s="15" t="str">
        <f>IF('Receipts'!E246="","",IF(ISNUMBER('Receipts'!E246),'Receipts'!E246,DATEVALUE('Receipts'!E246)))</f>
      </c>
      <c r="L246" s="21" t="str">
        <f>IF('Receipts'!C246="","",'Receipts'!C246)</f>
        <v/>
      </c>
      <c r="M246" t="str">
        <f>IF('Receipts'!D246="","",'Receipts'!D246)</f>
        <v/>
      </c>
      <c r="N246" t="str">
        <f>IF('Receipts'!G246="","",'Receipts'!G246)</f>
        <v/>
      </c>
      <c r="O246" s="21" t="str">
        <f>IF('Receipts'!H246="","",'Receipts'!H246)</f>
        <v/>
      </c>
    </row>
    <row r="247">
      <c r="J247" t="str">
        <f>IF('Receipts'!E247="","",247)</f>
      </c>
      <c r="K247" s="15" t="str">
        <f>IF('Receipts'!E247="","",IF(ISNUMBER('Receipts'!E247),'Receipts'!E247,DATEVALUE('Receipts'!E247)))</f>
      </c>
      <c r="L247" s="21" t="str">
        <f>IF('Receipts'!C247="","",'Receipts'!C247)</f>
        <v/>
      </c>
      <c r="M247" t="str">
        <f>IF('Receipts'!D247="","",'Receipts'!D247)</f>
        <v/>
      </c>
      <c r="N247" t="str">
        <f>IF('Receipts'!G247="","",'Receipts'!G247)</f>
        <v/>
      </c>
      <c r="O247" s="21" t="str">
        <f>IF('Receipts'!H247="","",'Receipts'!H247)</f>
        <v/>
      </c>
    </row>
    <row r="248">
      <c r="J248" t="str">
        <f>IF('Receipts'!E248="","",248)</f>
      </c>
      <c r="K248" s="15" t="str">
        <f>IF('Receipts'!E248="","",IF(ISNUMBER('Receipts'!E248),'Receipts'!E248,DATEVALUE('Receipts'!E248)))</f>
      </c>
      <c r="L248" s="21" t="str">
        <f>IF('Receipts'!C248="","",'Receipts'!C248)</f>
        <v/>
      </c>
      <c r="M248" t="str">
        <f>IF('Receipts'!D248="","",'Receipts'!D248)</f>
        <v/>
      </c>
      <c r="N248" t="str">
        <f>IF('Receipts'!G248="","",'Receipts'!G248)</f>
        <v/>
      </c>
      <c r="O248" s="21" t="str">
        <f>IF('Receipts'!H248="","",'Receipts'!H248)</f>
        <v/>
      </c>
    </row>
    <row r="249">
      <c r="J249" t="str">
        <f>IF('Receipts'!E249="","",249)</f>
      </c>
      <c r="K249" s="15" t="str">
        <f>IF('Receipts'!E249="","",IF(ISNUMBER('Receipts'!E249),'Receipts'!E249,DATEVALUE('Receipts'!E249)))</f>
      </c>
      <c r="L249" s="21" t="str">
        <f>IF('Receipts'!C249="","",'Receipts'!C249)</f>
        <v/>
      </c>
      <c r="M249" t="str">
        <f>IF('Receipts'!D249="","",'Receipts'!D249)</f>
        <v/>
      </c>
      <c r="N249" t="str">
        <f>IF('Receipts'!G249="","",'Receipts'!G249)</f>
        <v/>
      </c>
      <c r="O249" s="21" t="str">
        <f>IF('Receipts'!H249="","",'Receipts'!H249)</f>
        <v/>
      </c>
    </row>
    <row r="250">
      <c r="J250" t="str">
        <f>IF('Receipts'!E250="","",250)</f>
      </c>
      <c r="K250" s="15" t="str">
        <f>IF('Receipts'!E250="","",IF(ISNUMBER('Receipts'!E250),'Receipts'!E250,DATEVALUE('Receipts'!E250)))</f>
      </c>
      <c r="L250" s="21" t="str">
        <f>IF('Receipts'!C250="","",'Receipts'!C250)</f>
        <v/>
      </c>
      <c r="M250" t="str">
        <f>IF('Receipts'!D250="","",'Receipts'!D250)</f>
        <v/>
      </c>
      <c r="N250" t="str">
        <f>IF('Receipts'!G250="","",'Receipts'!G250)</f>
        <v/>
      </c>
      <c r="O250" s="21" t="str">
        <f>IF('Receipts'!H250="","",'Receipts'!H250)</f>
        <v/>
      </c>
    </row>
    <row r="251">
      <c r="J251" t="str">
        <f>IF('Receipts'!E251="","",251)</f>
      </c>
      <c r="K251" s="15" t="str">
        <f>IF('Receipts'!E251="","",IF(ISNUMBER('Receipts'!E251),'Receipts'!E251,DATEVALUE('Receipts'!E251)))</f>
      </c>
      <c r="L251" s="21" t="str">
        <f>IF('Receipts'!C251="","",'Receipts'!C251)</f>
        <v/>
      </c>
      <c r="M251" t="str">
        <f>IF('Receipts'!D251="","",'Receipts'!D251)</f>
        <v/>
      </c>
      <c r="N251" t="str">
        <f>IF('Receipts'!G251="","",'Receipts'!G251)</f>
        <v/>
      </c>
      <c r="O251" s="21" t="str">
        <f>IF('Receipts'!H251="","",'Receipts'!H251)</f>
        <v/>
      </c>
    </row>
    <row r="252">
      <c r="J252" t="str">
        <f>IF('Receipts'!E252="","",252)</f>
      </c>
      <c r="K252" s="15" t="str">
        <f>IF('Receipts'!E252="","",IF(ISNUMBER('Receipts'!E252),'Receipts'!E252,DATEVALUE('Receipts'!E252)))</f>
      </c>
      <c r="L252" s="21" t="str">
        <f>IF('Receipts'!C252="","",'Receipts'!C252)</f>
        <v/>
      </c>
      <c r="M252" t="str">
        <f>IF('Receipts'!D252="","",'Receipts'!D252)</f>
        <v/>
      </c>
      <c r="N252" t="str">
        <f>IF('Receipts'!G252="","",'Receipts'!G252)</f>
        <v/>
      </c>
      <c r="O252" s="21" t="str">
        <f>IF('Receipts'!H252="","",'Receipts'!H252)</f>
        <v/>
      </c>
    </row>
    <row r="253">
      <c r="J253" t="str">
        <f>IF('Receipts'!E253="","",253)</f>
      </c>
      <c r="K253" s="15" t="str">
        <f>IF('Receipts'!E253="","",IF(ISNUMBER('Receipts'!E253),'Receipts'!E253,DATEVALUE('Receipts'!E253)))</f>
      </c>
      <c r="L253" s="21" t="str">
        <f>IF('Receipts'!C253="","",'Receipts'!C253)</f>
        <v/>
      </c>
      <c r="M253" t="str">
        <f>IF('Receipts'!D253="","",'Receipts'!D253)</f>
        <v/>
      </c>
      <c r="N253" t="str">
        <f>IF('Receipts'!G253="","",'Receipts'!G253)</f>
        <v/>
      </c>
      <c r="O253" s="21" t="str">
        <f>IF('Receipts'!H253="","",'Receipts'!H253)</f>
        <v/>
      </c>
    </row>
    <row r="254">
      <c r="J254" t="str">
        <f>IF('Receipts'!E254="","",254)</f>
      </c>
      <c r="K254" s="15" t="str">
        <f>IF('Receipts'!E254="","",IF(ISNUMBER('Receipts'!E254),'Receipts'!E254,DATEVALUE('Receipts'!E254)))</f>
      </c>
      <c r="L254" s="21" t="str">
        <f>IF('Receipts'!C254="","",'Receipts'!C254)</f>
        <v/>
      </c>
      <c r="M254" t="str">
        <f>IF('Receipts'!D254="","",'Receipts'!D254)</f>
        <v/>
      </c>
      <c r="N254" t="str">
        <f>IF('Receipts'!G254="","",'Receipts'!G254)</f>
        <v/>
      </c>
      <c r="O254" s="21" t="str">
        <f>IF('Receipts'!H254="","",'Receipts'!H254)</f>
        <v/>
      </c>
    </row>
    <row r="255">
      <c r="J255" t="str">
        <f>IF('Receipts'!E255="","",255)</f>
      </c>
      <c r="K255" s="15" t="str">
        <f>IF('Receipts'!E255="","",IF(ISNUMBER('Receipts'!E255),'Receipts'!E255,DATEVALUE('Receipts'!E255)))</f>
      </c>
      <c r="L255" s="21" t="str">
        <f>IF('Receipts'!C255="","",'Receipts'!C255)</f>
        <v/>
      </c>
      <c r="M255" t="str">
        <f>IF('Receipts'!D255="","",'Receipts'!D255)</f>
        <v/>
      </c>
      <c r="N255" t="str">
        <f>IF('Receipts'!G255="","",'Receipts'!G255)</f>
        <v/>
      </c>
      <c r="O255" s="21" t="str">
        <f>IF('Receipts'!H255="","",'Receipts'!H255)</f>
        <v/>
      </c>
    </row>
    <row r="256">
      <c r="J256" t="str">
        <f>IF('Receipts'!E256="","",256)</f>
      </c>
      <c r="K256" s="15" t="str">
        <f>IF('Receipts'!E256="","",IF(ISNUMBER('Receipts'!E256),'Receipts'!E256,DATEVALUE('Receipts'!E256)))</f>
      </c>
      <c r="L256" s="21" t="str">
        <f>IF('Receipts'!C256="","",'Receipts'!C256)</f>
        <v/>
      </c>
      <c r="M256" t="str">
        <f>IF('Receipts'!D256="","",'Receipts'!D256)</f>
        <v/>
      </c>
      <c r="N256" t="str">
        <f>IF('Receipts'!G256="","",'Receipts'!G256)</f>
        <v/>
      </c>
      <c r="O256" s="21" t="str">
        <f>IF('Receipts'!H256="","",'Receipts'!H256)</f>
        <v/>
      </c>
    </row>
    <row r="257">
      <c r="J257" t="str">
        <f>IF('Receipts'!E257="","",257)</f>
      </c>
      <c r="K257" s="15" t="str">
        <f>IF('Receipts'!E257="","",IF(ISNUMBER('Receipts'!E257),'Receipts'!E257,DATEVALUE('Receipts'!E257)))</f>
      </c>
      <c r="L257" s="21" t="str">
        <f>IF('Receipts'!C257="","",'Receipts'!C257)</f>
        <v/>
      </c>
      <c r="M257" t="str">
        <f>IF('Receipts'!D257="","",'Receipts'!D257)</f>
        <v/>
      </c>
      <c r="N257" t="str">
        <f>IF('Receipts'!G257="","",'Receipts'!G257)</f>
        <v/>
      </c>
      <c r="O257" s="21" t="str">
        <f>IF('Receipts'!H257="","",'Receipts'!H257)</f>
        <v/>
      </c>
    </row>
    <row r="258">
      <c r="J258" t="str">
        <f>IF('Receipts'!E258="","",258)</f>
      </c>
      <c r="K258" s="15" t="str">
        <f>IF('Receipts'!E258="","",IF(ISNUMBER('Receipts'!E258),'Receipts'!E258,DATEVALUE('Receipts'!E258)))</f>
      </c>
      <c r="L258" s="21" t="str">
        <f>IF('Receipts'!C258="","",'Receipts'!C258)</f>
        <v/>
      </c>
      <c r="M258" t="str">
        <f>IF('Receipts'!D258="","",'Receipts'!D258)</f>
        <v/>
      </c>
      <c r="N258" t="str">
        <f>IF('Receipts'!G258="","",'Receipts'!G258)</f>
        <v/>
      </c>
      <c r="O258" s="21" t="str">
        <f>IF('Receipts'!H258="","",'Receipts'!H258)</f>
        <v/>
      </c>
    </row>
    <row r="259">
      <c r="J259" t="str">
        <f>IF('Receipts'!E259="","",259)</f>
      </c>
      <c r="K259" s="15" t="str">
        <f>IF('Receipts'!E259="","",IF(ISNUMBER('Receipts'!E259),'Receipts'!E259,DATEVALUE('Receipts'!E259)))</f>
      </c>
      <c r="L259" s="21" t="str">
        <f>IF('Receipts'!C259="","",'Receipts'!C259)</f>
        <v/>
      </c>
      <c r="M259" t="str">
        <f>IF('Receipts'!D259="","",'Receipts'!D259)</f>
        <v/>
      </c>
      <c r="N259" t="str">
        <f>IF('Receipts'!G259="","",'Receipts'!G259)</f>
        <v/>
      </c>
      <c r="O259" s="21" t="str">
        <f>IF('Receipts'!H259="","",'Receipts'!H259)</f>
        <v/>
      </c>
    </row>
    <row r="260">
      <c r="J260" t="str">
        <f>IF('Receipts'!E260="","",260)</f>
      </c>
      <c r="K260" s="15" t="str">
        <f>IF('Receipts'!E260="","",IF(ISNUMBER('Receipts'!E260),'Receipts'!E260,DATEVALUE('Receipts'!E260)))</f>
      </c>
      <c r="L260" s="21" t="str">
        <f>IF('Receipts'!C260="","",'Receipts'!C260)</f>
        <v/>
      </c>
      <c r="M260" t="str">
        <f>IF('Receipts'!D260="","",'Receipts'!D260)</f>
        <v/>
      </c>
      <c r="N260" t="str">
        <f>IF('Receipts'!G260="","",'Receipts'!G260)</f>
        <v/>
      </c>
      <c r="O260" s="21" t="str">
        <f>IF('Receipts'!H260="","",'Receipts'!H260)</f>
        <v/>
      </c>
    </row>
    <row r="261">
      <c r="J261" t="str">
        <f>IF('Receipts'!E261="","",261)</f>
      </c>
      <c r="K261" s="15" t="str">
        <f>IF('Receipts'!E261="","",IF(ISNUMBER('Receipts'!E261),'Receipts'!E261,DATEVALUE('Receipts'!E261)))</f>
      </c>
      <c r="L261" s="21" t="str">
        <f>IF('Receipts'!C261="","",'Receipts'!C261)</f>
        <v/>
      </c>
      <c r="M261" t="str">
        <f>IF('Receipts'!D261="","",'Receipts'!D261)</f>
        <v/>
      </c>
      <c r="N261" t="str">
        <f>IF('Receipts'!G261="","",'Receipts'!G261)</f>
        <v/>
      </c>
      <c r="O261" s="21" t="str">
        <f>IF('Receipts'!H261="","",'Receipts'!H261)</f>
        <v/>
      </c>
    </row>
    <row r="262">
      <c r="J262" t="str">
        <f>IF('Receipts'!E262="","",262)</f>
      </c>
      <c r="K262" s="15" t="str">
        <f>IF('Receipts'!E262="","",IF(ISNUMBER('Receipts'!E262),'Receipts'!E262,DATEVALUE('Receipts'!E262)))</f>
      </c>
      <c r="L262" s="21" t="str">
        <f>IF('Receipts'!C262="","",'Receipts'!C262)</f>
        <v/>
      </c>
      <c r="M262" t="str">
        <f>IF('Receipts'!D262="","",'Receipts'!D262)</f>
        <v/>
      </c>
      <c r="N262" t="str">
        <f>IF('Receipts'!G262="","",'Receipts'!G262)</f>
        <v/>
      </c>
      <c r="O262" s="21" t="str">
        <f>IF('Receipts'!H262="","",'Receipts'!H262)</f>
        <v/>
      </c>
    </row>
    <row r="263">
      <c r="J263" t="str">
        <f>IF('Receipts'!E263="","",263)</f>
      </c>
      <c r="K263" s="15" t="str">
        <f>IF('Receipts'!E263="","",IF(ISNUMBER('Receipts'!E263),'Receipts'!E263,DATEVALUE('Receipts'!E263)))</f>
      </c>
      <c r="L263" s="21" t="str">
        <f>IF('Receipts'!C263="","",'Receipts'!C263)</f>
        <v/>
      </c>
      <c r="M263" t="str">
        <f>IF('Receipts'!D263="","",'Receipts'!D263)</f>
        <v/>
      </c>
      <c r="N263" t="str">
        <f>IF('Receipts'!G263="","",'Receipts'!G263)</f>
        <v/>
      </c>
      <c r="O263" s="21" t="str">
        <f>IF('Receipts'!H263="","",'Receipts'!H263)</f>
        <v/>
      </c>
    </row>
    <row r="264">
      <c r="J264" t="str">
        <f>IF('Receipts'!E264="","",264)</f>
      </c>
      <c r="K264" s="15" t="str">
        <f>IF('Receipts'!E264="","",IF(ISNUMBER('Receipts'!E264),'Receipts'!E264,DATEVALUE('Receipts'!E264)))</f>
      </c>
      <c r="L264" s="21" t="str">
        <f>IF('Receipts'!C264="","",'Receipts'!C264)</f>
        <v/>
      </c>
      <c r="M264" t="str">
        <f>IF('Receipts'!D264="","",'Receipts'!D264)</f>
        <v/>
      </c>
      <c r="N264" t="str">
        <f>IF('Receipts'!G264="","",'Receipts'!G264)</f>
        <v/>
      </c>
      <c r="O264" s="21" t="str">
        <f>IF('Receipts'!H264="","",'Receipts'!H264)</f>
        <v/>
      </c>
    </row>
    <row r="265">
      <c r="J265" t="str">
        <f>IF('Receipts'!E265="","",265)</f>
      </c>
      <c r="K265" s="15" t="str">
        <f>IF('Receipts'!E265="","",IF(ISNUMBER('Receipts'!E265),'Receipts'!E265,DATEVALUE('Receipts'!E265)))</f>
      </c>
      <c r="L265" s="21" t="str">
        <f>IF('Receipts'!C265="","",'Receipts'!C265)</f>
        <v/>
      </c>
      <c r="M265" t="str">
        <f>IF('Receipts'!D265="","",'Receipts'!D265)</f>
        <v/>
      </c>
      <c r="N265" t="str">
        <f>IF('Receipts'!G265="","",'Receipts'!G265)</f>
        <v/>
      </c>
      <c r="O265" s="21" t="str">
        <f>IF('Receipts'!H265="","",'Receipts'!H265)</f>
        <v/>
      </c>
    </row>
    <row r="266">
      <c r="J266" t="str">
        <f>IF('Receipts'!E266="","",266)</f>
      </c>
      <c r="K266" s="15" t="str">
        <f>IF('Receipts'!E266="","",IF(ISNUMBER('Receipts'!E266),'Receipts'!E266,DATEVALUE('Receipts'!E266)))</f>
      </c>
      <c r="L266" s="21" t="str">
        <f>IF('Receipts'!C266="","",'Receipts'!C266)</f>
        <v/>
      </c>
      <c r="M266" t="str">
        <f>IF('Receipts'!D266="","",'Receipts'!D266)</f>
        <v/>
      </c>
      <c r="N266" t="str">
        <f>IF('Receipts'!G266="","",'Receipts'!G266)</f>
        <v/>
      </c>
      <c r="O266" s="21" t="str">
        <f>IF('Receipts'!H266="","",'Receipts'!H266)</f>
        <v/>
      </c>
    </row>
    <row r="267">
      <c r="J267" t="str">
        <f>IF('Receipts'!E267="","",267)</f>
      </c>
      <c r="K267" s="15" t="str">
        <f>IF('Receipts'!E267="","",IF(ISNUMBER('Receipts'!E267),'Receipts'!E267,DATEVALUE('Receipts'!E267)))</f>
      </c>
      <c r="L267" s="21" t="str">
        <f>IF('Receipts'!C267="","",'Receipts'!C267)</f>
        <v/>
      </c>
      <c r="M267" t="str">
        <f>IF('Receipts'!D267="","",'Receipts'!D267)</f>
        <v/>
      </c>
      <c r="N267" t="str">
        <f>IF('Receipts'!G267="","",'Receipts'!G267)</f>
        <v/>
      </c>
      <c r="O267" s="21" t="str">
        <f>IF('Receipts'!H267="","",'Receipts'!H267)</f>
        <v/>
      </c>
    </row>
    <row r="268">
      <c r="J268" t="str">
        <f>IF('Receipts'!E268="","",268)</f>
      </c>
      <c r="K268" s="15" t="str">
        <f>IF('Receipts'!E268="","",IF(ISNUMBER('Receipts'!E268),'Receipts'!E268,DATEVALUE('Receipts'!E268)))</f>
      </c>
      <c r="L268" s="21" t="str">
        <f>IF('Receipts'!C268="","",'Receipts'!C268)</f>
        <v/>
      </c>
      <c r="M268" t="str">
        <f>IF('Receipts'!D268="","",'Receipts'!D268)</f>
        <v/>
      </c>
      <c r="N268" t="str">
        <f>IF('Receipts'!G268="","",'Receipts'!G268)</f>
        <v/>
      </c>
      <c r="O268" s="21" t="str">
        <f>IF('Receipts'!H268="","",'Receipts'!H268)</f>
        <v/>
      </c>
    </row>
    <row r="269">
      <c r="J269" t="str">
        <f>IF('Receipts'!E269="","",269)</f>
      </c>
      <c r="K269" s="15" t="str">
        <f>IF('Receipts'!E269="","",IF(ISNUMBER('Receipts'!E269),'Receipts'!E269,DATEVALUE('Receipts'!E269)))</f>
      </c>
      <c r="L269" s="21" t="str">
        <f>IF('Receipts'!C269="","",'Receipts'!C269)</f>
        <v/>
      </c>
      <c r="M269" t="str">
        <f>IF('Receipts'!D269="","",'Receipts'!D269)</f>
        <v/>
      </c>
      <c r="N269" t="str">
        <f>IF('Receipts'!G269="","",'Receipts'!G269)</f>
        <v/>
      </c>
      <c r="O269" s="21" t="str">
        <f>IF('Receipts'!H269="","",'Receipts'!H269)</f>
        <v/>
      </c>
    </row>
    <row r="270">
      <c r="J270" t="str">
        <f>IF('Receipts'!E270="","",270)</f>
      </c>
      <c r="K270" s="15" t="str">
        <f>IF('Receipts'!E270="","",IF(ISNUMBER('Receipts'!E270),'Receipts'!E270,DATEVALUE('Receipts'!E270)))</f>
      </c>
      <c r="L270" s="21" t="str">
        <f>IF('Receipts'!C270="","",'Receipts'!C270)</f>
        <v/>
      </c>
      <c r="M270" t="str">
        <f>IF('Receipts'!D270="","",'Receipts'!D270)</f>
        <v/>
      </c>
      <c r="N270" t="str">
        <f>IF('Receipts'!G270="","",'Receipts'!G270)</f>
        <v/>
      </c>
      <c r="O270" s="21" t="str">
        <f>IF('Receipts'!H270="","",'Receipts'!H270)</f>
        <v/>
      </c>
    </row>
    <row r="271">
      <c r="J271" t="str">
        <f>IF('Receipts'!E271="","",271)</f>
      </c>
      <c r="K271" s="15" t="str">
        <f>IF('Receipts'!E271="","",IF(ISNUMBER('Receipts'!E271),'Receipts'!E271,DATEVALUE('Receipts'!E271)))</f>
      </c>
      <c r="L271" s="21" t="str">
        <f>IF('Receipts'!C271="","",'Receipts'!C271)</f>
        <v/>
      </c>
      <c r="M271" t="str">
        <f>IF('Receipts'!D271="","",'Receipts'!D271)</f>
        <v/>
      </c>
      <c r="N271" t="str">
        <f>IF('Receipts'!G271="","",'Receipts'!G271)</f>
        <v/>
      </c>
      <c r="O271" s="21" t="str">
        <f>IF('Receipts'!H271="","",'Receipts'!H271)</f>
        <v/>
      </c>
    </row>
    <row r="272">
      <c r="J272" t="str">
        <f>IF('Receipts'!E272="","",272)</f>
      </c>
      <c r="K272" s="15" t="str">
        <f>IF('Receipts'!E272="","",IF(ISNUMBER('Receipts'!E272),'Receipts'!E272,DATEVALUE('Receipts'!E272)))</f>
      </c>
      <c r="L272" s="21" t="str">
        <f>IF('Receipts'!C272="","",'Receipts'!C272)</f>
        <v/>
      </c>
      <c r="M272" t="str">
        <f>IF('Receipts'!D272="","",'Receipts'!D272)</f>
        <v/>
      </c>
      <c r="N272" t="str">
        <f>IF('Receipts'!G272="","",'Receipts'!G272)</f>
        <v/>
      </c>
      <c r="O272" s="21" t="str">
        <f>IF('Receipts'!H272="","",'Receipts'!H272)</f>
        <v/>
      </c>
    </row>
    <row r="273">
      <c r="J273" t="str">
        <f>IF('Receipts'!E273="","",273)</f>
      </c>
      <c r="K273" s="15" t="str">
        <f>IF('Receipts'!E273="","",IF(ISNUMBER('Receipts'!E273),'Receipts'!E273,DATEVALUE('Receipts'!E273)))</f>
      </c>
      <c r="L273" s="21" t="str">
        <f>IF('Receipts'!C273="","",'Receipts'!C273)</f>
        <v/>
      </c>
      <c r="M273" t="str">
        <f>IF('Receipts'!D273="","",'Receipts'!D273)</f>
        <v/>
      </c>
      <c r="N273" t="str">
        <f>IF('Receipts'!G273="","",'Receipts'!G273)</f>
        <v/>
      </c>
      <c r="O273" s="21" t="str">
        <f>IF('Receipts'!H273="","",'Receipts'!H273)</f>
        <v/>
      </c>
    </row>
    <row r="274">
      <c r="J274" t="str">
        <f>IF('Receipts'!E274="","",274)</f>
      </c>
      <c r="K274" s="15" t="str">
        <f>IF('Receipts'!E274="","",IF(ISNUMBER('Receipts'!E274),'Receipts'!E274,DATEVALUE('Receipts'!E274)))</f>
      </c>
      <c r="L274" s="21" t="str">
        <f>IF('Receipts'!C274="","",'Receipts'!C274)</f>
        <v/>
      </c>
      <c r="M274" t="str">
        <f>IF('Receipts'!D274="","",'Receipts'!D274)</f>
        <v/>
      </c>
      <c r="N274" t="str">
        <f>IF('Receipts'!G274="","",'Receipts'!G274)</f>
        <v/>
      </c>
      <c r="O274" s="21" t="str">
        <f>IF('Receipts'!H274="","",'Receipts'!H274)</f>
        <v/>
      </c>
    </row>
    <row r="275">
      <c r="J275" t="str">
        <f>IF('Receipts'!E275="","",275)</f>
      </c>
      <c r="K275" s="15" t="str">
        <f>IF('Receipts'!E275="","",IF(ISNUMBER('Receipts'!E275),'Receipts'!E275,DATEVALUE('Receipts'!E275)))</f>
      </c>
      <c r="L275" s="21" t="str">
        <f>IF('Receipts'!C275="","",'Receipts'!C275)</f>
        <v/>
      </c>
      <c r="M275" t="str">
        <f>IF('Receipts'!D275="","",'Receipts'!D275)</f>
        <v/>
      </c>
      <c r="N275" t="str">
        <f>IF('Receipts'!G275="","",'Receipts'!G275)</f>
        <v/>
      </c>
      <c r="O275" s="21" t="str">
        <f>IF('Receipts'!H275="","",'Receipts'!H275)</f>
        <v/>
      </c>
    </row>
    <row r="276">
      <c r="J276" t="str">
        <f>IF('Receipts'!E276="","",276)</f>
      </c>
      <c r="K276" s="15" t="str">
        <f>IF('Receipts'!E276="","",IF(ISNUMBER('Receipts'!E276),'Receipts'!E276,DATEVALUE('Receipts'!E276)))</f>
      </c>
      <c r="L276" s="21" t="str">
        <f>IF('Receipts'!C276="","",'Receipts'!C276)</f>
        <v/>
      </c>
      <c r="M276" t="str">
        <f>IF('Receipts'!D276="","",'Receipts'!D276)</f>
        <v/>
      </c>
      <c r="N276" t="str">
        <f>IF('Receipts'!G276="","",'Receipts'!G276)</f>
        <v/>
      </c>
      <c r="O276" s="21" t="str">
        <f>IF('Receipts'!H276="","",'Receipts'!H276)</f>
        <v/>
      </c>
    </row>
    <row r="277">
      <c r="J277" t="str">
        <f>IF('Receipts'!E277="","",277)</f>
      </c>
      <c r="K277" s="15" t="str">
        <f>IF('Receipts'!E277="","",IF(ISNUMBER('Receipts'!E277),'Receipts'!E277,DATEVALUE('Receipts'!E277)))</f>
      </c>
      <c r="L277" s="21" t="str">
        <f>IF('Receipts'!C277="","",'Receipts'!C277)</f>
        <v/>
      </c>
      <c r="M277" t="str">
        <f>IF('Receipts'!D277="","",'Receipts'!D277)</f>
        <v/>
      </c>
      <c r="N277" t="str">
        <f>IF('Receipts'!G277="","",'Receipts'!G277)</f>
        <v/>
      </c>
      <c r="O277" s="21" t="str">
        <f>IF('Receipts'!H277="","",'Receipts'!H277)</f>
        <v/>
      </c>
    </row>
    <row r="278">
      <c r="J278" t="str">
        <f>IF('Receipts'!E278="","",278)</f>
      </c>
      <c r="K278" s="15" t="str">
        <f>IF('Receipts'!E278="","",IF(ISNUMBER('Receipts'!E278),'Receipts'!E278,DATEVALUE('Receipts'!E278)))</f>
      </c>
      <c r="L278" s="21" t="str">
        <f>IF('Receipts'!C278="","",'Receipts'!C278)</f>
        <v/>
      </c>
      <c r="M278" t="str">
        <f>IF('Receipts'!D278="","",'Receipts'!D278)</f>
        <v/>
      </c>
      <c r="N278" t="str">
        <f>IF('Receipts'!G278="","",'Receipts'!G278)</f>
        <v/>
      </c>
      <c r="O278" s="21" t="str">
        <f>IF('Receipts'!H278="","",'Receipts'!H278)</f>
        <v/>
      </c>
    </row>
    <row r="279">
      <c r="J279" t="str">
        <f>IF('Receipts'!E279="","",279)</f>
      </c>
      <c r="K279" s="15" t="str">
        <f>IF('Receipts'!E279="","",IF(ISNUMBER('Receipts'!E279),'Receipts'!E279,DATEVALUE('Receipts'!E279)))</f>
      </c>
      <c r="L279" s="21" t="str">
        <f>IF('Receipts'!C279="","",'Receipts'!C279)</f>
        <v/>
      </c>
      <c r="M279" t="str">
        <f>IF('Receipts'!D279="","",'Receipts'!D279)</f>
        <v/>
      </c>
      <c r="N279" t="str">
        <f>IF('Receipts'!G279="","",'Receipts'!G279)</f>
        <v/>
      </c>
      <c r="O279" s="21" t="str">
        <f>IF('Receipts'!H279="","",'Receipts'!H279)</f>
        <v/>
      </c>
    </row>
    <row r="280">
      <c r="J280" t="str">
        <f>IF('Receipts'!E280="","",280)</f>
      </c>
      <c r="K280" s="15" t="str">
        <f>IF('Receipts'!E280="","",IF(ISNUMBER('Receipts'!E280),'Receipts'!E280,DATEVALUE('Receipts'!E280)))</f>
      </c>
      <c r="L280" s="21" t="str">
        <f>IF('Receipts'!C280="","",'Receipts'!C280)</f>
        <v/>
      </c>
      <c r="M280" t="str">
        <f>IF('Receipts'!D280="","",'Receipts'!D280)</f>
        <v/>
      </c>
      <c r="N280" t="str">
        <f>IF('Receipts'!G280="","",'Receipts'!G280)</f>
        <v/>
      </c>
      <c r="O280" s="21" t="str">
        <f>IF('Receipts'!H280="","",'Receipts'!H280)</f>
        <v/>
      </c>
    </row>
    <row r="281">
      <c r="J281" t="str">
        <f>IF('Receipts'!E281="","",281)</f>
      </c>
      <c r="K281" s="15" t="str">
        <f>IF('Receipts'!E281="","",IF(ISNUMBER('Receipts'!E281),'Receipts'!E281,DATEVALUE('Receipts'!E281)))</f>
      </c>
      <c r="L281" s="21" t="str">
        <f>IF('Receipts'!C281="","",'Receipts'!C281)</f>
        <v/>
      </c>
      <c r="M281" t="str">
        <f>IF('Receipts'!D281="","",'Receipts'!D281)</f>
        <v/>
      </c>
      <c r="N281" t="str">
        <f>IF('Receipts'!G281="","",'Receipts'!G281)</f>
        <v/>
      </c>
      <c r="O281" s="21" t="str">
        <f>IF('Receipts'!H281="","",'Receipts'!H281)</f>
        <v/>
      </c>
    </row>
    <row r="282">
      <c r="J282" t="str">
        <f>IF('Receipts'!E282="","",282)</f>
      </c>
      <c r="K282" s="15" t="str">
        <f>IF('Receipts'!E282="","",IF(ISNUMBER('Receipts'!E282),'Receipts'!E282,DATEVALUE('Receipts'!E282)))</f>
      </c>
      <c r="L282" s="21" t="str">
        <f>IF('Receipts'!C282="","",'Receipts'!C282)</f>
        <v/>
      </c>
      <c r="M282" t="str">
        <f>IF('Receipts'!D282="","",'Receipts'!D282)</f>
        <v/>
      </c>
      <c r="N282" t="str">
        <f>IF('Receipts'!G282="","",'Receipts'!G282)</f>
        <v/>
      </c>
      <c r="O282" s="21" t="str">
        <f>IF('Receipts'!H282="","",'Receipts'!H282)</f>
        <v/>
      </c>
    </row>
    <row r="283">
      <c r="J283" t="str">
        <f>IF('Receipts'!E283="","",283)</f>
      </c>
      <c r="K283" s="15" t="str">
        <f>IF('Receipts'!E283="","",IF(ISNUMBER('Receipts'!E283),'Receipts'!E283,DATEVALUE('Receipts'!E283)))</f>
      </c>
      <c r="L283" s="21" t="str">
        <f>IF('Receipts'!C283="","",'Receipts'!C283)</f>
        <v/>
      </c>
      <c r="M283" t="str">
        <f>IF('Receipts'!D283="","",'Receipts'!D283)</f>
        <v/>
      </c>
      <c r="N283" t="str">
        <f>IF('Receipts'!G283="","",'Receipts'!G283)</f>
        <v/>
      </c>
      <c r="O283" s="21" t="str">
        <f>IF('Receipts'!H283="","",'Receipts'!H283)</f>
        <v/>
      </c>
    </row>
    <row r="284">
      <c r="J284" t="str">
        <f>IF('Receipts'!E284="","",284)</f>
      </c>
      <c r="K284" s="15" t="str">
        <f>IF('Receipts'!E284="","",IF(ISNUMBER('Receipts'!E284),'Receipts'!E284,DATEVALUE('Receipts'!E284)))</f>
      </c>
      <c r="L284" s="21" t="str">
        <f>IF('Receipts'!C284="","",'Receipts'!C284)</f>
        <v/>
      </c>
      <c r="M284" t="str">
        <f>IF('Receipts'!D284="","",'Receipts'!D284)</f>
        <v/>
      </c>
      <c r="N284" t="str">
        <f>IF('Receipts'!G284="","",'Receipts'!G284)</f>
        <v/>
      </c>
      <c r="O284" s="21" t="str">
        <f>IF('Receipts'!H284="","",'Receipts'!H284)</f>
        <v/>
      </c>
    </row>
    <row r="285">
      <c r="J285" t="str">
        <f>IF('Receipts'!E285="","",285)</f>
      </c>
      <c r="K285" s="15" t="str">
        <f>IF('Receipts'!E285="","",IF(ISNUMBER('Receipts'!E285),'Receipts'!E285,DATEVALUE('Receipts'!E285)))</f>
      </c>
      <c r="L285" s="21" t="str">
        <f>IF('Receipts'!C285="","",'Receipts'!C285)</f>
        <v/>
      </c>
      <c r="M285" t="str">
        <f>IF('Receipts'!D285="","",'Receipts'!D285)</f>
        <v/>
      </c>
      <c r="N285" t="str">
        <f>IF('Receipts'!G285="","",'Receipts'!G285)</f>
        <v/>
      </c>
      <c r="O285" s="21" t="str">
        <f>IF('Receipts'!H285="","",'Receipts'!H285)</f>
        <v/>
      </c>
    </row>
    <row r="286">
      <c r="J286" t="str">
        <f>IF('Receipts'!E286="","",286)</f>
      </c>
      <c r="K286" s="15" t="str">
        <f>IF('Receipts'!E286="","",IF(ISNUMBER('Receipts'!E286),'Receipts'!E286,DATEVALUE('Receipts'!E286)))</f>
      </c>
      <c r="L286" s="21" t="str">
        <f>IF('Receipts'!C286="","",'Receipts'!C286)</f>
        <v/>
      </c>
      <c r="M286" t="str">
        <f>IF('Receipts'!D286="","",'Receipts'!D286)</f>
        <v/>
      </c>
      <c r="N286" t="str">
        <f>IF('Receipts'!G286="","",'Receipts'!G286)</f>
        <v/>
      </c>
      <c r="O286" s="21" t="str">
        <f>IF('Receipts'!H286="","",'Receipts'!H286)</f>
        <v/>
      </c>
    </row>
    <row r="287">
      <c r="J287" t="str">
        <f>IF('Receipts'!E287="","",287)</f>
      </c>
      <c r="K287" s="15" t="str">
        <f>IF('Receipts'!E287="","",IF(ISNUMBER('Receipts'!E287),'Receipts'!E287,DATEVALUE('Receipts'!E287)))</f>
      </c>
      <c r="L287" s="21" t="str">
        <f>IF('Receipts'!C287="","",'Receipts'!C287)</f>
        <v/>
      </c>
      <c r="M287" t="str">
        <f>IF('Receipts'!D287="","",'Receipts'!D287)</f>
        <v/>
      </c>
      <c r="N287" t="str">
        <f>IF('Receipts'!G287="","",'Receipts'!G287)</f>
        <v/>
      </c>
      <c r="O287" s="21" t="str">
        <f>IF('Receipts'!H287="","",'Receipts'!H287)</f>
        <v/>
      </c>
    </row>
    <row r="288">
      <c r="J288" t="str">
        <f>IF('Receipts'!E288="","",288)</f>
      </c>
      <c r="K288" s="15" t="str">
        <f>IF('Receipts'!E288="","",IF(ISNUMBER('Receipts'!E288),'Receipts'!E288,DATEVALUE('Receipts'!E288)))</f>
      </c>
      <c r="L288" s="21" t="str">
        <f>IF('Receipts'!C288="","",'Receipts'!C288)</f>
        <v/>
      </c>
      <c r="M288" t="str">
        <f>IF('Receipts'!D288="","",'Receipts'!D288)</f>
        <v/>
      </c>
      <c r="N288" t="str">
        <f>IF('Receipts'!G288="","",'Receipts'!G288)</f>
        <v/>
      </c>
      <c r="O288" s="21" t="str">
        <f>IF('Receipts'!H288="","",'Receipts'!H288)</f>
        <v/>
      </c>
    </row>
    <row r="289">
      <c r="J289" t="str">
        <f>IF('Receipts'!E289="","",289)</f>
      </c>
      <c r="K289" s="15" t="str">
        <f>IF('Receipts'!E289="","",IF(ISNUMBER('Receipts'!E289),'Receipts'!E289,DATEVALUE('Receipts'!E289)))</f>
      </c>
      <c r="L289" s="21" t="str">
        <f>IF('Receipts'!C289="","",'Receipts'!C289)</f>
        <v/>
      </c>
      <c r="M289" t="str">
        <f>IF('Receipts'!D289="","",'Receipts'!D289)</f>
        <v/>
      </c>
      <c r="N289" t="str">
        <f>IF('Receipts'!G289="","",'Receipts'!G289)</f>
        <v/>
      </c>
      <c r="O289" s="21" t="str">
        <f>IF('Receipts'!H289="","",'Receipts'!H289)</f>
        <v/>
      </c>
    </row>
    <row r="290">
      <c r="J290" t="str">
        <f>IF('Receipts'!E290="","",290)</f>
      </c>
      <c r="K290" s="15" t="str">
        <f>IF('Receipts'!E290="","",IF(ISNUMBER('Receipts'!E290),'Receipts'!E290,DATEVALUE('Receipts'!E290)))</f>
      </c>
      <c r="L290" s="21" t="str">
        <f>IF('Receipts'!C290="","",'Receipts'!C290)</f>
        <v/>
      </c>
      <c r="M290" t="str">
        <f>IF('Receipts'!D290="","",'Receipts'!D290)</f>
        <v/>
      </c>
      <c r="N290" t="str">
        <f>IF('Receipts'!G290="","",'Receipts'!G290)</f>
        <v/>
      </c>
      <c r="O290" s="21" t="str">
        <f>IF('Receipts'!H290="","",'Receipts'!H290)</f>
        <v/>
      </c>
    </row>
    <row r="291">
      <c r="J291" t="str">
        <f>IF('Receipts'!E291="","",291)</f>
      </c>
      <c r="K291" s="15" t="str">
        <f>IF('Receipts'!E291="","",IF(ISNUMBER('Receipts'!E291),'Receipts'!E291,DATEVALUE('Receipts'!E291)))</f>
      </c>
      <c r="L291" s="21" t="str">
        <f>IF('Receipts'!C291="","",'Receipts'!C291)</f>
        <v/>
      </c>
      <c r="M291" t="str">
        <f>IF('Receipts'!D291="","",'Receipts'!D291)</f>
        <v/>
      </c>
      <c r="N291" t="str">
        <f>IF('Receipts'!G291="","",'Receipts'!G291)</f>
        <v/>
      </c>
      <c r="O291" s="21" t="str">
        <f>IF('Receipts'!H291="","",'Receipts'!H291)</f>
        <v/>
      </c>
    </row>
    <row r="292">
      <c r="J292" t="str">
        <f>IF('Receipts'!E292="","",292)</f>
      </c>
      <c r="K292" s="15" t="str">
        <f>IF('Receipts'!E292="","",IF(ISNUMBER('Receipts'!E292),'Receipts'!E292,DATEVALUE('Receipts'!E292)))</f>
      </c>
      <c r="L292" s="21" t="str">
        <f>IF('Receipts'!C292="","",'Receipts'!C292)</f>
        <v/>
      </c>
      <c r="M292" t="str">
        <f>IF('Receipts'!D292="","",'Receipts'!D292)</f>
        <v/>
      </c>
      <c r="N292" t="str">
        <f>IF('Receipts'!G292="","",'Receipts'!G292)</f>
        <v/>
      </c>
      <c r="O292" s="21" t="str">
        <f>IF('Receipts'!H292="","",'Receipts'!H292)</f>
        <v/>
      </c>
    </row>
    <row r="293">
      <c r="J293" t="str">
        <f>IF('Receipts'!E293="","",293)</f>
      </c>
      <c r="K293" s="15" t="str">
        <f>IF('Receipts'!E293="","",IF(ISNUMBER('Receipts'!E293),'Receipts'!E293,DATEVALUE('Receipts'!E293)))</f>
      </c>
      <c r="L293" s="21" t="str">
        <f>IF('Receipts'!C293="","",'Receipts'!C293)</f>
        <v/>
      </c>
      <c r="M293" t="str">
        <f>IF('Receipts'!D293="","",'Receipts'!D293)</f>
        <v/>
      </c>
      <c r="N293" t="str">
        <f>IF('Receipts'!G293="","",'Receipts'!G293)</f>
        <v/>
      </c>
      <c r="O293" s="21" t="str">
        <f>IF('Receipts'!H293="","",'Receipts'!H293)</f>
        <v/>
      </c>
    </row>
    <row r="294">
      <c r="J294" t="str">
        <f>IF('Receipts'!E294="","",294)</f>
      </c>
      <c r="K294" s="15" t="str">
        <f>IF('Receipts'!E294="","",IF(ISNUMBER('Receipts'!E294),'Receipts'!E294,DATEVALUE('Receipts'!E294)))</f>
      </c>
      <c r="L294" s="21" t="str">
        <f>IF('Receipts'!C294="","",'Receipts'!C294)</f>
        <v/>
      </c>
      <c r="M294" t="str">
        <f>IF('Receipts'!D294="","",'Receipts'!D294)</f>
        <v/>
      </c>
      <c r="N294" t="str">
        <f>IF('Receipts'!G294="","",'Receipts'!G294)</f>
        <v/>
      </c>
      <c r="O294" s="21" t="str">
        <f>IF('Receipts'!H294="","",'Receipts'!H294)</f>
        <v/>
      </c>
    </row>
    <row r="295">
      <c r="J295" t="str">
        <f>IF('Receipts'!E295="","",295)</f>
      </c>
      <c r="K295" s="15" t="str">
        <f>IF('Receipts'!E295="","",IF(ISNUMBER('Receipts'!E295),'Receipts'!E295,DATEVALUE('Receipts'!E295)))</f>
      </c>
      <c r="L295" s="21" t="str">
        <f>IF('Receipts'!C295="","",'Receipts'!C295)</f>
        <v/>
      </c>
      <c r="M295" t="str">
        <f>IF('Receipts'!D295="","",'Receipts'!D295)</f>
        <v/>
      </c>
      <c r="N295" t="str">
        <f>IF('Receipts'!G295="","",'Receipts'!G295)</f>
        <v/>
      </c>
      <c r="O295" s="21" t="str">
        <f>IF('Receipts'!H295="","",'Receipts'!H295)</f>
        <v/>
      </c>
    </row>
    <row r="296">
      <c r="J296" t="str">
        <f>IF('Receipts'!E296="","",296)</f>
      </c>
      <c r="K296" s="15" t="str">
        <f>IF('Receipts'!E296="","",IF(ISNUMBER('Receipts'!E296),'Receipts'!E296,DATEVALUE('Receipts'!E296)))</f>
      </c>
      <c r="L296" s="21" t="str">
        <f>IF('Receipts'!C296="","",'Receipts'!C296)</f>
        <v/>
      </c>
      <c r="M296" t="str">
        <f>IF('Receipts'!D296="","",'Receipts'!D296)</f>
        <v/>
      </c>
      <c r="N296" t="str">
        <f>IF('Receipts'!G296="","",'Receipts'!G296)</f>
        <v/>
      </c>
      <c r="O296" s="21" t="str">
        <f>IF('Receipts'!H296="","",'Receipts'!H296)</f>
        <v/>
      </c>
    </row>
    <row r="297">
      <c r="J297" t="str">
        <f>IF('Receipts'!E297="","",297)</f>
      </c>
      <c r="K297" s="15" t="str">
        <f>IF('Receipts'!E297="","",IF(ISNUMBER('Receipts'!E297),'Receipts'!E297,DATEVALUE('Receipts'!E297)))</f>
      </c>
      <c r="L297" s="21" t="str">
        <f>IF('Receipts'!C297="","",'Receipts'!C297)</f>
        <v/>
      </c>
      <c r="M297" t="str">
        <f>IF('Receipts'!D297="","",'Receipts'!D297)</f>
        <v/>
      </c>
      <c r="N297" t="str">
        <f>IF('Receipts'!G297="","",'Receipts'!G297)</f>
        <v/>
      </c>
      <c r="O297" s="21" t="str">
        <f>IF('Receipts'!H297="","",'Receipts'!H297)</f>
        <v/>
      </c>
    </row>
    <row r="298">
      <c r="J298" t="str">
        <f>IF('Receipts'!E298="","",298)</f>
      </c>
      <c r="K298" s="15" t="str">
        <f>IF('Receipts'!E298="","",IF(ISNUMBER('Receipts'!E298),'Receipts'!E298,DATEVALUE('Receipts'!E298)))</f>
      </c>
      <c r="L298" s="21" t="str">
        <f>IF('Receipts'!C298="","",'Receipts'!C298)</f>
        <v/>
      </c>
      <c r="M298" t="str">
        <f>IF('Receipts'!D298="","",'Receipts'!D298)</f>
        <v/>
      </c>
      <c r="N298" t="str">
        <f>IF('Receipts'!G298="","",'Receipts'!G298)</f>
        <v/>
      </c>
      <c r="O298" s="21" t="str">
        <f>IF('Receipts'!H298="","",'Receipts'!H298)</f>
        <v/>
      </c>
    </row>
    <row r="299">
      <c r="J299" t="str">
        <f>IF('Receipts'!E299="","",299)</f>
      </c>
      <c r="K299" s="15" t="str">
        <f>IF('Receipts'!E299="","",IF(ISNUMBER('Receipts'!E299),'Receipts'!E299,DATEVALUE('Receipts'!E299)))</f>
      </c>
      <c r="L299" s="21" t="str">
        <f>IF('Receipts'!C299="","",'Receipts'!C299)</f>
        <v/>
      </c>
      <c r="M299" t="str">
        <f>IF('Receipts'!D299="","",'Receipts'!D299)</f>
        <v/>
      </c>
      <c r="N299" t="str">
        <f>IF('Receipts'!G299="","",'Receipts'!G299)</f>
        <v/>
      </c>
      <c r="O299" s="21" t="str">
        <f>IF('Receipts'!H299="","",'Receipts'!H299)</f>
        <v/>
      </c>
    </row>
    <row r="300">
      <c r="J300" t="str">
        <f>IF('Receipts'!E300="","",300)</f>
      </c>
      <c r="K300" s="15" t="str">
        <f>IF('Receipts'!E300="","",IF(ISNUMBER('Receipts'!E300),'Receipts'!E300,DATEVALUE('Receipts'!E300)))</f>
      </c>
      <c r="L300" s="21" t="str">
        <f>IF('Receipts'!C300="","",'Receipts'!C300)</f>
        <v/>
      </c>
      <c r="M300" t="str">
        <f>IF('Receipts'!D300="","",'Receipts'!D300)</f>
        <v/>
      </c>
      <c r="N300" t="str">
        <f>IF('Receipts'!G300="","",'Receipts'!G300)</f>
        <v/>
      </c>
      <c r="O300" s="21" t="str">
        <f>IF('Receipts'!H300="","",'Receipts'!H300)</f>
        <v/>
      </c>
    </row>
    <row r="301">
      <c r="J301" t="str">
        <f>IF('Receipts'!E301="","",301)</f>
      </c>
      <c r="K301" s="15" t="str">
        <f>IF('Receipts'!E301="","",IF(ISNUMBER('Receipts'!E301),'Receipts'!E301,DATEVALUE('Receipts'!E301)))</f>
      </c>
      <c r="L301" s="21" t="str">
        <f>IF('Receipts'!C301="","",'Receipts'!C301)</f>
        <v/>
      </c>
      <c r="M301" t="str">
        <f>IF('Receipts'!D301="","",'Receipts'!D301)</f>
        <v/>
      </c>
      <c r="N301" t="str">
        <f>IF('Receipts'!G301="","",'Receipts'!G301)</f>
        <v/>
      </c>
      <c r="O301" s="21" t="str">
        <f>IF('Receipts'!H301="","",'Receipts'!H301)</f>
        <v/>
      </c>
    </row>
    <row r="302">
      <c r="J302" t="str">
        <f>IF('Receipts'!E302="","",302)</f>
      </c>
      <c r="K302" s="15" t="str">
        <f>IF('Receipts'!E302="","",IF(ISNUMBER('Receipts'!E302),'Receipts'!E302,DATEVALUE('Receipts'!E302)))</f>
      </c>
      <c r="L302" s="21" t="str">
        <f>IF('Receipts'!C302="","",'Receipts'!C302)</f>
        <v/>
      </c>
      <c r="M302" t="str">
        <f>IF('Receipts'!D302="","",'Receipts'!D302)</f>
        <v/>
      </c>
      <c r="N302" t="str">
        <f>IF('Receipts'!G302="","",'Receipts'!G302)</f>
        <v/>
      </c>
      <c r="O302" s="21" t="str">
        <f>IF('Receipts'!H302="","",'Receipts'!H302)</f>
        <v/>
      </c>
    </row>
    <row r="303">
      <c r="J303" t="str">
        <f>IF('Receipts'!E303="","",303)</f>
      </c>
      <c r="K303" s="15" t="str">
        <f>IF('Receipts'!E303="","",IF(ISNUMBER('Receipts'!E303),'Receipts'!E303,DATEVALUE('Receipts'!E303)))</f>
      </c>
      <c r="L303" s="21" t="str">
        <f>IF('Receipts'!C303="","",'Receipts'!C303)</f>
        <v/>
      </c>
      <c r="M303" t="str">
        <f>IF('Receipts'!D303="","",'Receipts'!D303)</f>
        <v/>
      </c>
      <c r="N303" t="str">
        <f>IF('Receipts'!G303="","",'Receipts'!G303)</f>
        <v/>
      </c>
      <c r="O303" s="21" t="str">
        <f>IF('Receipts'!H303="","",'Receipts'!H303)</f>
        <v/>
      </c>
    </row>
    <row r="304">
      <c r="J304" t="str">
        <f>IF('Receipts'!E304="","",304)</f>
      </c>
      <c r="K304" s="15" t="str">
        <f>IF('Receipts'!E304="","",IF(ISNUMBER('Receipts'!E304),'Receipts'!E304,DATEVALUE('Receipts'!E304)))</f>
      </c>
      <c r="L304" s="21" t="str">
        <f>IF('Receipts'!C304="","",'Receipts'!C304)</f>
        <v/>
      </c>
      <c r="M304" t="str">
        <f>IF('Receipts'!D304="","",'Receipts'!D304)</f>
        <v/>
      </c>
      <c r="N304" t="str">
        <f>IF('Receipts'!G304="","",'Receipts'!G304)</f>
        <v/>
      </c>
      <c r="O304" s="21" t="str">
        <f>IF('Receipts'!H304="","",'Receipts'!H304)</f>
        <v/>
      </c>
    </row>
    <row r="305">
      <c r="J305" t="str">
        <f>IF('Receipts'!E305="","",305)</f>
      </c>
      <c r="K305" s="15" t="str">
        <f>IF('Receipts'!E305="","",IF(ISNUMBER('Receipts'!E305),'Receipts'!E305,DATEVALUE('Receipts'!E305)))</f>
      </c>
      <c r="L305" s="21" t="str">
        <f>IF('Receipts'!C305="","",'Receipts'!C305)</f>
        <v/>
      </c>
      <c r="M305" t="str">
        <f>IF('Receipts'!D305="","",'Receipts'!D305)</f>
        <v/>
      </c>
      <c r="N305" t="str">
        <f>IF('Receipts'!G305="","",'Receipts'!G305)</f>
        <v/>
      </c>
      <c r="O305" s="21" t="str">
        <f>IF('Receipts'!H305="","",'Receipts'!H305)</f>
        <v/>
      </c>
    </row>
    <row r="306">
      <c r="J306" t="str">
        <f>IF('Receipts'!E306="","",306)</f>
      </c>
      <c r="K306" s="15" t="str">
        <f>IF('Receipts'!E306="","",IF(ISNUMBER('Receipts'!E306),'Receipts'!E306,DATEVALUE('Receipts'!E306)))</f>
      </c>
      <c r="L306" s="21" t="str">
        <f>IF('Receipts'!C306="","",'Receipts'!C306)</f>
        <v/>
      </c>
      <c r="M306" t="str">
        <f>IF('Receipts'!D306="","",'Receipts'!D306)</f>
        <v/>
      </c>
      <c r="N306" t="str">
        <f>IF('Receipts'!G306="","",'Receipts'!G306)</f>
        <v/>
      </c>
      <c r="O306" s="21" t="str">
        <f>IF('Receipts'!H306="","",'Receipts'!H306)</f>
        <v/>
      </c>
    </row>
    <row r="307">
      <c r="J307" t="str">
        <f>IF('Receipts'!E307="","",307)</f>
      </c>
      <c r="K307" s="15" t="str">
        <f>IF('Receipts'!E307="","",IF(ISNUMBER('Receipts'!E307),'Receipts'!E307,DATEVALUE('Receipts'!E307)))</f>
      </c>
      <c r="L307" s="21" t="str">
        <f>IF('Receipts'!C307="","",'Receipts'!C307)</f>
        <v/>
      </c>
      <c r="M307" t="str">
        <f>IF('Receipts'!D307="","",'Receipts'!D307)</f>
        <v/>
      </c>
      <c r="N307" t="str">
        <f>IF('Receipts'!G307="","",'Receipts'!G307)</f>
        <v/>
      </c>
      <c r="O307" s="21" t="str">
        <f>IF('Receipts'!H307="","",'Receipts'!H307)</f>
        <v/>
      </c>
    </row>
    <row r="308">
      <c r="J308" t="str">
        <f>IF('Receipts'!E308="","",308)</f>
      </c>
      <c r="K308" s="15" t="str">
        <f>IF('Receipts'!E308="","",IF(ISNUMBER('Receipts'!E308),'Receipts'!E308,DATEVALUE('Receipts'!E308)))</f>
      </c>
      <c r="L308" s="21" t="str">
        <f>IF('Receipts'!C308="","",'Receipts'!C308)</f>
        <v/>
      </c>
      <c r="M308" t="str">
        <f>IF('Receipts'!D308="","",'Receipts'!D308)</f>
        <v/>
      </c>
      <c r="N308" t="str">
        <f>IF('Receipts'!G308="","",'Receipts'!G308)</f>
        <v/>
      </c>
      <c r="O308" s="21" t="str">
        <f>IF('Receipts'!H308="","",'Receipts'!H308)</f>
        <v/>
      </c>
    </row>
    <row r="309">
      <c r="J309" t="str">
        <f>IF('Receipts'!E309="","",309)</f>
      </c>
      <c r="K309" s="15" t="str">
        <f>IF('Receipts'!E309="","",IF(ISNUMBER('Receipts'!E309),'Receipts'!E309,DATEVALUE('Receipts'!E309)))</f>
      </c>
      <c r="L309" s="21" t="str">
        <f>IF('Receipts'!C309="","",'Receipts'!C309)</f>
        <v/>
      </c>
      <c r="M309" t="str">
        <f>IF('Receipts'!D309="","",'Receipts'!D309)</f>
        <v/>
      </c>
      <c r="N309" t="str">
        <f>IF('Receipts'!G309="","",'Receipts'!G309)</f>
        <v/>
      </c>
      <c r="O309" s="21" t="str">
        <f>IF('Receipts'!H309="","",'Receipts'!H309)</f>
        <v/>
      </c>
    </row>
    <row r="310">
      <c r="J310" t="str">
        <f>IF('Receipts'!E310="","",310)</f>
      </c>
      <c r="K310" s="15" t="str">
        <f>IF('Receipts'!E310="","",IF(ISNUMBER('Receipts'!E310),'Receipts'!E310,DATEVALUE('Receipts'!E310)))</f>
      </c>
      <c r="L310" s="21" t="str">
        <f>IF('Receipts'!C310="","",'Receipts'!C310)</f>
        <v/>
      </c>
      <c r="M310" t="str">
        <f>IF('Receipts'!D310="","",'Receipts'!D310)</f>
        <v/>
      </c>
      <c r="N310" t="str">
        <f>IF('Receipts'!G310="","",'Receipts'!G310)</f>
        <v/>
      </c>
      <c r="O310" s="21" t="str">
        <f>IF('Receipts'!H310="","",'Receipts'!H310)</f>
        <v/>
      </c>
    </row>
    <row r="311">
      <c r="J311" t="str">
        <f>IF('Receipts'!E311="","",311)</f>
      </c>
      <c r="K311" s="15" t="str">
        <f>IF('Receipts'!E311="","",IF(ISNUMBER('Receipts'!E311),'Receipts'!E311,DATEVALUE('Receipts'!E311)))</f>
      </c>
      <c r="L311" s="21" t="str">
        <f>IF('Receipts'!C311="","",'Receipts'!C311)</f>
        <v/>
      </c>
      <c r="M311" t="str">
        <f>IF('Receipts'!D311="","",'Receipts'!D311)</f>
        <v/>
      </c>
      <c r="N311" t="str">
        <f>IF('Receipts'!G311="","",'Receipts'!G311)</f>
        <v/>
      </c>
      <c r="O311" s="21" t="str">
        <f>IF('Receipts'!H311="","",'Receipts'!H311)</f>
        <v/>
      </c>
    </row>
    <row r="312">
      <c r="J312" t="str">
        <f>IF('Receipts'!E312="","",312)</f>
      </c>
      <c r="K312" s="15" t="str">
        <f>IF('Receipts'!E312="","",IF(ISNUMBER('Receipts'!E312),'Receipts'!E312,DATEVALUE('Receipts'!E312)))</f>
      </c>
      <c r="L312" s="21" t="str">
        <f>IF('Receipts'!C312="","",'Receipts'!C312)</f>
        <v/>
      </c>
      <c r="M312" t="str">
        <f>IF('Receipts'!D312="","",'Receipts'!D312)</f>
        <v/>
      </c>
      <c r="N312" t="str">
        <f>IF('Receipts'!G312="","",'Receipts'!G312)</f>
        <v/>
      </c>
      <c r="O312" s="21" t="str">
        <f>IF('Receipts'!H312="","",'Receipts'!H312)</f>
        <v/>
      </c>
    </row>
    <row r="313">
      <c r="J313" t="str">
        <f>IF('Receipts'!E313="","",313)</f>
      </c>
      <c r="K313" s="15" t="str">
        <f>IF('Receipts'!E313="","",IF(ISNUMBER('Receipts'!E313),'Receipts'!E313,DATEVALUE('Receipts'!E313)))</f>
      </c>
      <c r="L313" s="21" t="str">
        <f>IF('Receipts'!C313="","",'Receipts'!C313)</f>
        <v/>
      </c>
      <c r="M313" t="str">
        <f>IF('Receipts'!D313="","",'Receipts'!D313)</f>
        <v/>
      </c>
      <c r="N313" t="str">
        <f>IF('Receipts'!G313="","",'Receipts'!G313)</f>
        <v/>
      </c>
      <c r="O313" s="21" t="str">
        <f>IF('Receipts'!H313="","",'Receipts'!H313)</f>
        <v/>
      </c>
    </row>
    <row r="314">
      <c r="J314" t="str">
        <f>IF('Receipts'!E314="","",314)</f>
      </c>
      <c r="K314" s="15" t="str">
        <f>IF('Receipts'!E314="","",IF(ISNUMBER('Receipts'!E314),'Receipts'!E314,DATEVALUE('Receipts'!E314)))</f>
      </c>
      <c r="L314" s="21" t="str">
        <f>IF('Receipts'!C314="","",'Receipts'!C314)</f>
        <v/>
      </c>
      <c r="M314" t="str">
        <f>IF('Receipts'!D314="","",'Receipts'!D314)</f>
        <v/>
      </c>
      <c r="N314" t="str">
        <f>IF('Receipts'!G314="","",'Receipts'!G314)</f>
        <v/>
      </c>
      <c r="O314" s="21" t="str">
        <f>IF('Receipts'!H314="","",'Receipts'!H314)</f>
        <v/>
      </c>
    </row>
    <row r="315">
      <c r="J315" t="str">
        <f>IF('Receipts'!E315="","",315)</f>
      </c>
      <c r="K315" s="15" t="str">
        <f>IF('Receipts'!E315="","",IF(ISNUMBER('Receipts'!E315),'Receipts'!E315,DATEVALUE('Receipts'!E315)))</f>
      </c>
      <c r="L315" s="21" t="str">
        <f>IF('Receipts'!C315="","",'Receipts'!C315)</f>
        <v/>
      </c>
      <c r="M315" t="str">
        <f>IF('Receipts'!D315="","",'Receipts'!D315)</f>
        <v/>
      </c>
      <c r="N315" t="str">
        <f>IF('Receipts'!G315="","",'Receipts'!G315)</f>
        <v/>
      </c>
      <c r="O315" s="21" t="str">
        <f>IF('Receipts'!H315="","",'Receipts'!H315)</f>
        <v/>
      </c>
    </row>
    <row r="316">
      <c r="J316" t="str">
        <f>IF('Receipts'!E316="","",316)</f>
      </c>
      <c r="K316" s="15" t="str">
        <f>IF('Receipts'!E316="","",IF(ISNUMBER('Receipts'!E316),'Receipts'!E316,DATEVALUE('Receipts'!E316)))</f>
      </c>
      <c r="L316" s="21" t="str">
        <f>IF('Receipts'!C316="","",'Receipts'!C316)</f>
        <v/>
      </c>
      <c r="M316" t="str">
        <f>IF('Receipts'!D316="","",'Receipts'!D316)</f>
        <v/>
      </c>
      <c r="N316" t="str">
        <f>IF('Receipts'!G316="","",'Receipts'!G316)</f>
        <v/>
      </c>
      <c r="O316" s="21" t="str">
        <f>IF('Receipts'!H316="","",'Receipts'!H316)</f>
        <v/>
      </c>
    </row>
    <row r="317">
      <c r="J317" t="str">
        <f>IF('Receipts'!E317="","",317)</f>
      </c>
      <c r="K317" s="15" t="str">
        <f>IF('Receipts'!E317="","",IF(ISNUMBER('Receipts'!E317),'Receipts'!E317,DATEVALUE('Receipts'!E317)))</f>
      </c>
      <c r="L317" s="21" t="str">
        <f>IF('Receipts'!C317="","",'Receipts'!C317)</f>
        <v/>
      </c>
      <c r="M317" t="str">
        <f>IF('Receipts'!D317="","",'Receipts'!D317)</f>
        <v/>
      </c>
      <c r="N317" t="str">
        <f>IF('Receipts'!G317="","",'Receipts'!G317)</f>
        <v/>
      </c>
      <c r="O317" s="21" t="str">
        <f>IF('Receipts'!H317="","",'Receipts'!H317)</f>
        <v/>
      </c>
    </row>
    <row r="318">
      <c r="J318" t="str">
        <f>IF('Receipts'!E318="","",318)</f>
      </c>
      <c r="K318" s="15" t="str">
        <f>IF('Receipts'!E318="","",IF(ISNUMBER('Receipts'!E318),'Receipts'!E318,DATEVALUE('Receipts'!E318)))</f>
      </c>
      <c r="L318" s="21" t="str">
        <f>IF('Receipts'!C318="","",'Receipts'!C318)</f>
        <v/>
      </c>
      <c r="M318" t="str">
        <f>IF('Receipts'!D318="","",'Receipts'!D318)</f>
        <v/>
      </c>
      <c r="N318" t="str">
        <f>IF('Receipts'!G318="","",'Receipts'!G318)</f>
        <v/>
      </c>
      <c r="O318" s="21" t="str">
        <f>IF('Receipts'!H318="","",'Receipts'!H318)</f>
        <v/>
      </c>
    </row>
    <row r="319">
      <c r="J319" t="str">
        <f>IF('Receipts'!E319="","",319)</f>
      </c>
      <c r="K319" s="15" t="str">
        <f>IF('Receipts'!E319="","",IF(ISNUMBER('Receipts'!E319),'Receipts'!E319,DATEVALUE('Receipts'!E319)))</f>
      </c>
      <c r="L319" s="21" t="str">
        <f>IF('Receipts'!C319="","",'Receipts'!C319)</f>
        <v/>
      </c>
      <c r="M319" t="str">
        <f>IF('Receipts'!D319="","",'Receipts'!D319)</f>
        <v/>
      </c>
      <c r="N319" t="str">
        <f>IF('Receipts'!G319="","",'Receipts'!G319)</f>
        <v/>
      </c>
      <c r="O319" s="21" t="str">
        <f>IF('Receipts'!H319="","",'Receipts'!H319)</f>
        <v/>
      </c>
    </row>
    <row r="320">
      <c r="J320" t="str">
        <f>IF('Receipts'!E320="","",320)</f>
      </c>
      <c r="K320" s="15" t="str">
        <f>IF('Receipts'!E320="","",IF(ISNUMBER('Receipts'!E320),'Receipts'!E320,DATEVALUE('Receipts'!E320)))</f>
      </c>
      <c r="L320" s="21" t="str">
        <f>IF('Receipts'!C320="","",'Receipts'!C320)</f>
        <v/>
      </c>
      <c r="M320" t="str">
        <f>IF('Receipts'!D320="","",'Receipts'!D320)</f>
        <v/>
      </c>
      <c r="N320" t="str">
        <f>IF('Receipts'!G320="","",'Receipts'!G320)</f>
        <v/>
      </c>
      <c r="O320" s="21" t="str">
        <f>IF('Receipts'!H320="","",'Receipts'!H320)</f>
        <v/>
      </c>
    </row>
    <row r="321">
      <c r="J321" t="str">
        <f>IF('Receipts'!E321="","",321)</f>
      </c>
      <c r="K321" s="15" t="str">
        <f>IF('Receipts'!E321="","",IF(ISNUMBER('Receipts'!E321),'Receipts'!E321,DATEVALUE('Receipts'!E321)))</f>
      </c>
      <c r="L321" s="21" t="str">
        <f>IF('Receipts'!C321="","",'Receipts'!C321)</f>
        <v/>
      </c>
      <c r="M321" t="str">
        <f>IF('Receipts'!D321="","",'Receipts'!D321)</f>
        <v/>
      </c>
      <c r="N321" t="str">
        <f>IF('Receipts'!G321="","",'Receipts'!G321)</f>
        <v/>
      </c>
      <c r="O321" s="21" t="str">
        <f>IF('Receipts'!H321="","",'Receipts'!H321)</f>
        <v/>
      </c>
    </row>
    <row r="322">
      <c r="J322" t="str">
        <f>IF('Receipts'!E322="","",322)</f>
      </c>
      <c r="K322" s="15" t="str">
        <f>IF('Receipts'!E322="","",IF(ISNUMBER('Receipts'!E322),'Receipts'!E322,DATEVALUE('Receipts'!E322)))</f>
      </c>
      <c r="L322" s="21" t="str">
        <f>IF('Receipts'!C322="","",'Receipts'!C322)</f>
        <v/>
      </c>
      <c r="M322" t="str">
        <f>IF('Receipts'!D322="","",'Receipts'!D322)</f>
        <v/>
      </c>
      <c r="N322" t="str">
        <f>IF('Receipts'!G322="","",'Receipts'!G322)</f>
        <v/>
      </c>
      <c r="O322" s="21" t="str">
        <f>IF('Receipts'!H322="","",'Receipts'!H322)</f>
        <v/>
      </c>
    </row>
    <row r="323">
      <c r="J323" t="str">
        <f>IF('Receipts'!E323="","",323)</f>
      </c>
      <c r="K323" s="15" t="str">
        <f>IF('Receipts'!E323="","",IF(ISNUMBER('Receipts'!E323),'Receipts'!E323,DATEVALUE('Receipts'!E323)))</f>
      </c>
      <c r="L323" s="21" t="str">
        <f>IF('Receipts'!C323="","",'Receipts'!C323)</f>
        <v/>
      </c>
      <c r="M323" t="str">
        <f>IF('Receipts'!D323="","",'Receipts'!D323)</f>
        <v/>
      </c>
      <c r="N323" t="str">
        <f>IF('Receipts'!G323="","",'Receipts'!G323)</f>
        <v/>
      </c>
      <c r="O323" s="21" t="str">
        <f>IF('Receipts'!H323="","",'Receipts'!H323)</f>
        <v/>
      </c>
    </row>
    <row r="324">
      <c r="J324" t="str">
        <f>IF('Receipts'!E324="","",324)</f>
      </c>
      <c r="K324" s="15" t="str">
        <f>IF('Receipts'!E324="","",IF(ISNUMBER('Receipts'!E324),'Receipts'!E324,DATEVALUE('Receipts'!E324)))</f>
      </c>
      <c r="L324" s="21" t="str">
        <f>IF('Receipts'!C324="","",'Receipts'!C324)</f>
        <v/>
      </c>
      <c r="M324" t="str">
        <f>IF('Receipts'!D324="","",'Receipts'!D324)</f>
        <v/>
      </c>
      <c r="N324" t="str">
        <f>IF('Receipts'!G324="","",'Receipts'!G324)</f>
        <v/>
      </c>
      <c r="O324" s="21" t="str">
        <f>IF('Receipts'!H324="","",'Receipts'!H324)</f>
        <v/>
      </c>
    </row>
    <row r="325">
      <c r="J325" t="str">
        <f>IF('Receipts'!E325="","",325)</f>
      </c>
      <c r="K325" s="15" t="str">
        <f>IF('Receipts'!E325="","",IF(ISNUMBER('Receipts'!E325),'Receipts'!E325,DATEVALUE('Receipts'!E325)))</f>
      </c>
      <c r="L325" s="21" t="str">
        <f>IF('Receipts'!C325="","",'Receipts'!C325)</f>
        <v/>
      </c>
      <c r="M325" t="str">
        <f>IF('Receipts'!D325="","",'Receipts'!D325)</f>
        <v/>
      </c>
      <c r="N325" t="str">
        <f>IF('Receipts'!G325="","",'Receipts'!G325)</f>
        <v/>
      </c>
      <c r="O325" s="21" t="str">
        <f>IF('Receipts'!H325="","",'Receipts'!H325)</f>
        <v/>
      </c>
    </row>
    <row r="326">
      <c r="J326" t="str">
        <f>IF('Receipts'!E326="","",326)</f>
      </c>
      <c r="K326" s="15" t="str">
        <f>IF('Receipts'!E326="","",IF(ISNUMBER('Receipts'!E326),'Receipts'!E326,DATEVALUE('Receipts'!E326)))</f>
      </c>
      <c r="L326" s="21" t="str">
        <f>IF('Receipts'!C326="","",'Receipts'!C326)</f>
        <v/>
      </c>
      <c r="M326" t="str">
        <f>IF('Receipts'!D326="","",'Receipts'!D326)</f>
        <v/>
      </c>
      <c r="N326" t="str">
        <f>IF('Receipts'!G326="","",'Receipts'!G326)</f>
        <v/>
      </c>
      <c r="O326" s="21" t="str">
        <f>IF('Receipts'!H326="","",'Receipts'!H326)</f>
        <v/>
      </c>
    </row>
    <row r="327">
      <c r="J327" t="str">
        <f>IF('Receipts'!E327="","",327)</f>
      </c>
      <c r="K327" s="15" t="str">
        <f>IF('Receipts'!E327="","",IF(ISNUMBER('Receipts'!E327),'Receipts'!E327,DATEVALUE('Receipts'!E327)))</f>
      </c>
      <c r="L327" s="21" t="str">
        <f>IF('Receipts'!C327="","",'Receipts'!C327)</f>
        <v/>
      </c>
      <c r="M327" t="str">
        <f>IF('Receipts'!D327="","",'Receipts'!D327)</f>
        <v/>
      </c>
      <c r="N327" t="str">
        <f>IF('Receipts'!G327="","",'Receipts'!G327)</f>
        <v/>
      </c>
      <c r="O327" s="21" t="str">
        <f>IF('Receipts'!H327="","",'Receipts'!H327)</f>
        <v/>
      </c>
    </row>
    <row r="328">
      <c r="J328" t="str">
        <f>IF('Receipts'!E328="","",328)</f>
      </c>
      <c r="K328" s="15" t="str">
        <f>IF('Receipts'!E328="","",IF(ISNUMBER('Receipts'!E328),'Receipts'!E328,DATEVALUE('Receipts'!E328)))</f>
      </c>
      <c r="L328" s="21" t="str">
        <f>IF('Receipts'!C328="","",'Receipts'!C328)</f>
        <v/>
      </c>
      <c r="M328" t="str">
        <f>IF('Receipts'!D328="","",'Receipts'!D328)</f>
        <v/>
      </c>
      <c r="N328" t="str">
        <f>IF('Receipts'!G328="","",'Receipts'!G328)</f>
        <v/>
      </c>
      <c r="O328" s="21" t="str">
        <f>IF('Receipts'!H328="","",'Receipts'!H328)</f>
        <v/>
      </c>
    </row>
    <row r="329">
      <c r="J329" t="str">
        <f>IF('Receipts'!E329="","",329)</f>
      </c>
      <c r="K329" s="15" t="str">
        <f>IF('Receipts'!E329="","",IF(ISNUMBER('Receipts'!E329),'Receipts'!E329,DATEVALUE('Receipts'!E329)))</f>
      </c>
      <c r="L329" s="21" t="str">
        <f>IF('Receipts'!C329="","",'Receipts'!C329)</f>
        <v/>
      </c>
      <c r="M329" t="str">
        <f>IF('Receipts'!D329="","",'Receipts'!D329)</f>
        <v/>
      </c>
      <c r="N329" t="str">
        <f>IF('Receipts'!G329="","",'Receipts'!G329)</f>
        <v/>
      </c>
      <c r="O329" s="21" t="str">
        <f>IF('Receipts'!H329="","",'Receipts'!H329)</f>
        <v/>
      </c>
    </row>
    <row r="330">
      <c r="J330" t="str">
        <f>IF('Receipts'!E330="","",330)</f>
      </c>
      <c r="K330" s="15" t="str">
        <f>IF('Receipts'!E330="","",IF(ISNUMBER('Receipts'!E330),'Receipts'!E330,DATEVALUE('Receipts'!E330)))</f>
      </c>
      <c r="L330" s="21" t="str">
        <f>IF('Receipts'!C330="","",'Receipts'!C330)</f>
        <v/>
      </c>
      <c r="M330" t="str">
        <f>IF('Receipts'!D330="","",'Receipts'!D330)</f>
        <v/>
      </c>
      <c r="N330" t="str">
        <f>IF('Receipts'!G330="","",'Receipts'!G330)</f>
        <v/>
      </c>
      <c r="O330" s="21" t="str">
        <f>IF('Receipts'!H330="","",'Receipts'!H330)</f>
        <v/>
      </c>
    </row>
    <row r="331">
      <c r="J331" t="str">
        <f>IF('Receipts'!E331="","",331)</f>
      </c>
      <c r="K331" s="15" t="str">
        <f>IF('Receipts'!E331="","",IF(ISNUMBER('Receipts'!E331),'Receipts'!E331,DATEVALUE('Receipts'!E331)))</f>
      </c>
      <c r="L331" s="21" t="str">
        <f>IF('Receipts'!C331="","",'Receipts'!C331)</f>
        <v/>
      </c>
      <c r="M331" t="str">
        <f>IF('Receipts'!D331="","",'Receipts'!D331)</f>
        <v/>
      </c>
      <c r="N331" t="str">
        <f>IF('Receipts'!G331="","",'Receipts'!G331)</f>
        <v/>
      </c>
      <c r="O331" s="21" t="str">
        <f>IF('Receipts'!H331="","",'Receipts'!H331)</f>
        <v/>
      </c>
    </row>
    <row r="332">
      <c r="J332" t="str">
        <f>IF('Receipts'!E332="","",332)</f>
      </c>
      <c r="K332" s="15" t="str">
        <f>IF('Receipts'!E332="","",IF(ISNUMBER('Receipts'!E332),'Receipts'!E332,DATEVALUE('Receipts'!E332)))</f>
      </c>
      <c r="L332" s="21" t="str">
        <f>IF('Receipts'!C332="","",'Receipts'!C332)</f>
        <v/>
      </c>
      <c r="M332" t="str">
        <f>IF('Receipts'!D332="","",'Receipts'!D332)</f>
        <v/>
      </c>
      <c r="N332" t="str">
        <f>IF('Receipts'!G332="","",'Receipts'!G332)</f>
        <v/>
      </c>
      <c r="O332" s="21" t="str">
        <f>IF('Receipts'!H332="","",'Receipts'!H332)</f>
        <v/>
      </c>
    </row>
    <row r="333">
      <c r="J333" t="str">
        <f>IF('Receipts'!E333="","",333)</f>
      </c>
      <c r="K333" s="15" t="str">
        <f>IF('Receipts'!E333="","",IF(ISNUMBER('Receipts'!E333),'Receipts'!E333,DATEVALUE('Receipts'!E333)))</f>
      </c>
      <c r="L333" s="21" t="str">
        <f>IF('Receipts'!C333="","",'Receipts'!C333)</f>
        <v/>
      </c>
      <c r="M333" t="str">
        <f>IF('Receipts'!D333="","",'Receipts'!D333)</f>
        <v/>
      </c>
      <c r="N333" t="str">
        <f>IF('Receipts'!G333="","",'Receipts'!G333)</f>
        <v/>
      </c>
      <c r="O333" s="21" t="str">
        <f>IF('Receipts'!H333="","",'Receipts'!H333)</f>
        <v/>
      </c>
    </row>
    <row r="334">
      <c r="J334" t="str">
        <f>IF('Receipts'!E334="","",334)</f>
      </c>
      <c r="K334" s="15" t="str">
        <f>IF('Receipts'!E334="","",IF(ISNUMBER('Receipts'!E334),'Receipts'!E334,DATEVALUE('Receipts'!E334)))</f>
      </c>
      <c r="L334" s="21" t="str">
        <f>IF('Receipts'!C334="","",'Receipts'!C334)</f>
        <v/>
      </c>
      <c r="M334" t="str">
        <f>IF('Receipts'!D334="","",'Receipts'!D334)</f>
        <v/>
      </c>
      <c r="N334" t="str">
        <f>IF('Receipts'!G334="","",'Receipts'!G334)</f>
        <v/>
      </c>
      <c r="O334" s="21" t="str">
        <f>IF('Receipts'!H334="","",'Receipts'!H334)</f>
        <v/>
      </c>
    </row>
    <row r="335">
      <c r="J335" t="str">
        <f>IF('Receipts'!E335="","",335)</f>
      </c>
      <c r="K335" s="15" t="str">
        <f>IF('Receipts'!E335="","",IF(ISNUMBER('Receipts'!E335),'Receipts'!E335,DATEVALUE('Receipts'!E335)))</f>
      </c>
      <c r="L335" s="21" t="str">
        <f>IF('Receipts'!C335="","",'Receipts'!C335)</f>
        <v/>
      </c>
      <c r="M335" t="str">
        <f>IF('Receipts'!D335="","",'Receipts'!D335)</f>
        <v/>
      </c>
      <c r="N335" t="str">
        <f>IF('Receipts'!G335="","",'Receipts'!G335)</f>
        <v/>
      </c>
      <c r="O335" s="21" t="str">
        <f>IF('Receipts'!H335="","",'Receipts'!H335)</f>
        <v/>
      </c>
    </row>
    <row r="336">
      <c r="J336" t="str">
        <f>IF('Receipts'!E336="","",336)</f>
      </c>
      <c r="K336" s="15" t="str">
        <f>IF('Receipts'!E336="","",IF(ISNUMBER('Receipts'!E336),'Receipts'!E336,DATEVALUE('Receipts'!E336)))</f>
      </c>
      <c r="L336" s="21" t="str">
        <f>IF('Receipts'!C336="","",'Receipts'!C336)</f>
        <v/>
      </c>
      <c r="M336" t="str">
        <f>IF('Receipts'!D336="","",'Receipts'!D336)</f>
        <v/>
      </c>
      <c r="N336" t="str">
        <f>IF('Receipts'!G336="","",'Receipts'!G336)</f>
        <v/>
      </c>
      <c r="O336" s="21" t="str">
        <f>IF('Receipts'!H336="","",'Receipts'!H336)</f>
        <v/>
      </c>
    </row>
    <row r="337">
      <c r="J337" t="str">
        <f>IF('Receipts'!E337="","",337)</f>
      </c>
      <c r="K337" s="15" t="str">
        <f>IF('Receipts'!E337="","",IF(ISNUMBER('Receipts'!E337),'Receipts'!E337,DATEVALUE('Receipts'!E337)))</f>
      </c>
      <c r="L337" s="21" t="str">
        <f>IF('Receipts'!C337="","",'Receipts'!C337)</f>
        <v/>
      </c>
      <c r="M337" t="str">
        <f>IF('Receipts'!D337="","",'Receipts'!D337)</f>
        <v/>
      </c>
      <c r="N337" t="str">
        <f>IF('Receipts'!G337="","",'Receipts'!G337)</f>
        <v/>
      </c>
      <c r="O337" s="21" t="str">
        <f>IF('Receipts'!H337="","",'Receipts'!H337)</f>
        <v/>
      </c>
    </row>
    <row r="338">
      <c r="J338" t="str">
        <f>IF('Receipts'!E338="","",338)</f>
      </c>
      <c r="K338" s="15" t="str">
        <f>IF('Receipts'!E338="","",IF(ISNUMBER('Receipts'!E338),'Receipts'!E338,DATEVALUE('Receipts'!E338)))</f>
      </c>
      <c r="L338" s="21" t="str">
        <f>IF('Receipts'!C338="","",'Receipts'!C338)</f>
        <v/>
      </c>
      <c r="M338" t="str">
        <f>IF('Receipts'!D338="","",'Receipts'!D338)</f>
        <v/>
      </c>
      <c r="N338" t="str">
        <f>IF('Receipts'!G338="","",'Receipts'!G338)</f>
        <v/>
      </c>
      <c r="O338" s="21" t="str">
        <f>IF('Receipts'!H338="","",'Receipts'!H338)</f>
        <v/>
      </c>
    </row>
    <row r="339">
      <c r="J339" t="str">
        <f>IF('Receipts'!E339="","",339)</f>
      </c>
      <c r="K339" s="15" t="str">
        <f>IF('Receipts'!E339="","",IF(ISNUMBER('Receipts'!E339),'Receipts'!E339,DATEVALUE('Receipts'!E339)))</f>
      </c>
      <c r="L339" s="21" t="str">
        <f>IF('Receipts'!C339="","",'Receipts'!C339)</f>
        <v/>
      </c>
      <c r="M339" t="str">
        <f>IF('Receipts'!D339="","",'Receipts'!D339)</f>
        <v/>
      </c>
      <c r="N339" t="str">
        <f>IF('Receipts'!G339="","",'Receipts'!G339)</f>
        <v/>
      </c>
      <c r="O339" s="21" t="str">
        <f>IF('Receipts'!H339="","",'Receipts'!H339)</f>
        <v/>
      </c>
    </row>
    <row r="340">
      <c r="J340" t="str">
        <f>IF('Receipts'!E340="","",340)</f>
      </c>
      <c r="K340" s="15" t="str">
        <f>IF('Receipts'!E340="","",IF(ISNUMBER('Receipts'!E340),'Receipts'!E340,DATEVALUE('Receipts'!E340)))</f>
      </c>
      <c r="L340" s="21" t="str">
        <f>IF('Receipts'!C340="","",'Receipts'!C340)</f>
        <v/>
      </c>
      <c r="M340" t="str">
        <f>IF('Receipts'!D340="","",'Receipts'!D340)</f>
        <v/>
      </c>
      <c r="N340" t="str">
        <f>IF('Receipts'!G340="","",'Receipts'!G340)</f>
        <v/>
      </c>
      <c r="O340" s="21" t="str">
        <f>IF('Receipts'!H340="","",'Receipts'!H340)</f>
        <v/>
      </c>
    </row>
    <row r="341">
      <c r="J341" t="str">
        <f>IF('Receipts'!E341="","",341)</f>
      </c>
      <c r="K341" s="15" t="str">
        <f>IF('Receipts'!E341="","",IF(ISNUMBER('Receipts'!E341),'Receipts'!E341,DATEVALUE('Receipts'!E341)))</f>
      </c>
      <c r="L341" s="21" t="str">
        <f>IF('Receipts'!C341="","",'Receipts'!C341)</f>
        <v/>
      </c>
      <c r="M341" t="str">
        <f>IF('Receipts'!D341="","",'Receipts'!D341)</f>
        <v/>
      </c>
      <c r="N341" t="str">
        <f>IF('Receipts'!G341="","",'Receipts'!G341)</f>
        <v/>
      </c>
      <c r="O341" s="21" t="str">
        <f>IF('Receipts'!H341="","",'Receipts'!H341)</f>
        <v/>
      </c>
    </row>
    <row r="342">
      <c r="J342" t="str">
        <f>IF('Receipts'!E342="","",342)</f>
      </c>
      <c r="K342" s="15" t="str">
        <f>IF('Receipts'!E342="","",IF(ISNUMBER('Receipts'!E342),'Receipts'!E342,DATEVALUE('Receipts'!E342)))</f>
      </c>
      <c r="L342" s="21" t="str">
        <f>IF('Receipts'!C342="","",'Receipts'!C342)</f>
        <v/>
      </c>
      <c r="M342" t="str">
        <f>IF('Receipts'!D342="","",'Receipts'!D342)</f>
        <v/>
      </c>
      <c r="N342" t="str">
        <f>IF('Receipts'!G342="","",'Receipts'!G342)</f>
        <v/>
      </c>
      <c r="O342" s="21" t="str">
        <f>IF('Receipts'!H342="","",'Receipts'!H342)</f>
        <v/>
      </c>
    </row>
    <row r="343">
      <c r="J343" t="str">
        <f>IF('Receipts'!E343="","",343)</f>
      </c>
      <c r="K343" s="15" t="str">
        <f>IF('Receipts'!E343="","",IF(ISNUMBER('Receipts'!E343),'Receipts'!E343,DATEVALUE('Receipts'!E343)))</f>
      </c>
      <c r="L343" s="21" t="str">
        <f>IF('Receipts'!C343="","",'Receipts'!C343)</f>
        <v/>
      </c>
      <c r="M343" t="str">
        <f>IF('Receipts'!D343="","",'Receipts'!D343)</f>
        <v/>
      </c>
      <c r="N343" t="str">
        <f>IF('Receipts'!G343="","",'Receipts'!G343)</f>
        <v/>
      </c>
      <c r="O343" s="21" t="str">
        <f>IF('Receipts'!H343="","",'Receipts'!H343)</f>
        <v/>
      </c>
    </row>
    <row r="344">
      <c r="J344" t="str">
        <f>IF('Receipts'!E344="","",344)</f>
      </c>
      <c r="K344" s="15" t="str">
        <f>IF('Receipts'!E344="","",IF(ISNUMBER('Receipts'!E344),'Receipts'!E344,DATEVALUE('Receipts'!E344)))</f>
      </c>
      <c r="L344" s="21" t="str">
        <f>IF('Receipts'!C344="","",'Receipts'!C344)</f>
        <v/>
      </c>
      <c r="M344" t="str">
        <f>IF('Receipts'!D344="","",'Receipts'!D344)</f>
        <v/>
      </c>
      <c r="N344" t="str">
        <f>IF('Receipts'!G344="","",'Receipts'!G344)</f>
        <v/>
      </c>
      <c r="O344" s="21" t="str">
        <f>IF('Receipts'!H344="","",'Receipts'!H344)</f>
        <v/>
      </c>
    </row>
    <row r="345">
      <c r="J345" t="str">
        <f>IF('Receipts'!E345="","",345)</f>
      </c>
      <c r="K345" s="15" t="str">
        <f>IF('Receipts'!E345="","",IF(ISNUMBER('Receipts'!E345),'Receipts'!E345,DATEVALUE('Receipts'!E345)))</f>
      </c>
      <c r="L345" s="21" t="str">
        <f>IF('Receipts'!C345="","",'Receipts'!C345)</f>
        <v/>
      </c>
      <c r="M345" t="str">
        <f>IF('Receipts'!D345="","",'Receipts'!D345)</f>
        <v/>
      </c>
      <c r="N345" t="str">
        <f>IF('Receipts'!G345="","",'Receipts'!G345)</f>
        <v/>
      </c>
      <c r="O345" s="21" t="str">
        <f>IF('Receipts'!H345="","",'Receipts'!H345)</f>
        <v/>
      </c>
    </row>
    <row r="346">
      <c r="J346" t="str">
        <f>IF('Receipts'!E346="","",346)</f>
      </c>
      <c r="K346" s="15" t="str">
        <f>IF('Receipts'!E346="","",IF(ISNUMBER('Receipts'!E346),'Receipts'!E346,DATEVALUE('Receipts'!E346)))</f>
      </c>
      <c r="L346" s="21" t="str">
        <f>IF('Receipts'!C346="","",'Receipts'!C346)</f>
        <v/>
      </c>
      <c r="M346" t="str">
        <f>IF('Receipts'!D346="","",'Receipts'!D346)</f>
        <v/>
      </c>
      <c r="N346" t="str">
        <f>IF('Receipts'!G346="","",'Receipts'!G346)</f>
        <v/>
      </c>
      <c r="O346" s="21" t="str">
        <f>IF('Receipts'!H346="","",'Receipts'!H346)</f>
        <v/>
      </c>
    </row>
    <row r="347">
      <c r="J347" t="str">
        <f>IF('Receipts'!E347="","",347)</f>
      </c>
      <c r="K347" s="15" t="str">
        <f>IF('Receipts'!E347="","",IF(ISNUMBER('Receipts'!E347),'Receipts'!E347,DATEVALUE('Receipts'!E347)))</f>
      </c>
      <c r="L347" s="21" t="str">
        <f>IF('Receipts'!C347="","",'Receipts'!C347)</f>
        <v/>
      </c>
      <c r="M347" t="str">
        <f>IF('Receipts'!D347="","",'Receipts'!D347)</f>
        <v/>
      </c>
      <c r="N347" t="str">
        <f>IF('Receipts'!G347="","",'Receipts'!G347)</f>
        <v/>
      </c>
      <c r="O347" s="21" t="str">
        <f>IF('Receipts'!H347="","",'Receipts'!H347)</f>
        <v/>
      </c>
    </row>
    <row r="348">
      <c r="J348" t="str">
        <f>IF('Receipts'!E348="","",348)</f>
      </c>
      <c r="K348" s="15" t="str">
        <f>IF('Receipts'!E348="","",IF(ISNUMBER('Receipts'!E348),'Receipts'!E348,DATEVALUE('Receipts'!E348)))</f>
      </c>
      <c r="L348" s="21" t="str">
        <f>IF('Receipts'!C348="","",'Receipts'!C348)</f>
        <v/>
      </c>
      <c r="M348" t="str">
        <f>IF('Receipts'!D348="","",'Receipts'!D348)</f>
        <v/>
      </c>
      <c r="N348" t="str">
        <f>IF('Receipts'!G348="","",'Receipts'!G348)</f>
        <v/>
      </c>
      <c r="O348" s="21" t="str">
        <f>IF('Receipts'!H348="","",'Receipts'!H348)</f>
        <v/>
      </c>
    </row>
    <row r="349">
      <c r="J349" t="str">
        <f>IF('Receipts'!E349="","",349)</f>
      </c>
      <c r="K349" s="15" t="str">
        <f>IF('Receipts'!E349="","",IF(ISNUMBER('Receipts'!E349),'Receipts'!E349,DATEVALUE('Receipts'!E349)))</f>
      </c>
      <c r="L349" s="21" t="str">
        <f>IF('Receipts'!C349="","",'Receipts'!C349)</f>
        <v/>
      </c>
      <c r="M349" t="str">
        <f>IF('Receipts'!D349="","",'Receipts'!D349)</f>
        <v/>
      </c>
      <c r="N349" t="str">
        <f>IF('Receipts'!G349="","",'Receipts'!G349)</f>
        <v/>
      </c>
      <c r="O349" s="21" t="str">
        <f>IF('Receipts'!H349="","",'Receipts'!H349)</f>
        <v/>
      </c>
    </row>
    <row r="350">
      <c r="J350" t="str">
        <f>IF('Receipts'!E350="","",350)</f>
      </c>
      <c r="K350" s="15" t="str">
        <f>IF('Receipts'!E350="","",IF(ISNUMBER('Receipts'!E350),'Receipts'!E350,DATEVALUE('Receipts'!E350)))</f>
      </c>
      <c r="L350" s="21" t="str">
        <f>IF('Receipts'!C350="","",'Receipts'!C350)</f>
        <v/>
      </c>
      <c r="M350" t="str">
        <f>IF('Receipts'!D350="","",'Receipts'!D350)</f>
        <v/>
      </c>
      <c r="N350" t="str">
        <f>IF('Receipts'!G350="","",'Receipts'!G350)</f>
        <v/>
      </c>
      <c r="O350" s="21" t="str">
        <f>IF('Receipts'!H350="","",'Receipts'!H350)</f>
        <v/>
      </c>
    </row>
    <row r="351">
      <c r="J351" t="str">
        <f>IF('Receipts'!E351="","",351)</f>
      </c>
      <c r="K351" s="15" t="str">
        <f>IF('Receipts'!E351="","",IF(ISNUMBER('Receipts'!E351),'Receipts'!E351,DATEVALUE('Receipts'!E351)))</f>
      </c>
      <c r="L351" s="21" t="str">
        <f>IF('Receipts'!C351="","",'Receipts'!C351)</f>
        <v/>
      </c>
      <c r="M351" t="str">
        <f>IF('Receipts'!D351="","",'Receipts'!D351)</f>
        <v/>
      </c>
      <c r="N351" t="str">
        <f>IF('Receipts'!G351="","",'Receipts'!G351)</f>
        <v/>
      </c>
      <c r="O351" s="21" t="str">
        <f>IF('Receipts'!H351="","",'Receipts'!H351)</f>
        <v/>
      </c>
    </row>
    <row r="352">
      <c r="J352" t="str">
        <f>IF('Receipts'!E352="","",352)</f>
      </c>
      <c r="K352" s="15" t="str">
        <f>IF('Receipts'!E352="","",IF(ISNUMBER('Receipts'!E352),'Receipts'!E352,DATEVALUE('Receipts'!E352)))</f>
      </c>
      <c r="L352" s="21" t="str">
        <f>IF('Receipts'!C352="","",'Receipts'!C352)</f>
        <v/>
      </c>
      <c r="M352" t="str">
        <f>IF('Receipts'!D352="","",'Receipts'!D352)</f>
        <v/>
      </c>
      <c r="N352" t="str">
        <f>IF('Receipts'!G352="","",'Receipts'!G352)</f>
        <v/>
      </c>
      <c r="O352" s="21" t="str">
        <f>IF('Receipts'!H352="","",'Receipts'!H352)</f>
        <v/>
      </c>
    </row>
    <row r="353">
      <c r="J353" t="str">
        <f>IF('Receipts'!E353="","",353)</f>
      </c>
      <c r="K353" s="15" t="str">
        <f>IF('Receipts'!E353="","",IF(ISNUMBER('Receipts'!E353),'Receipts'!E353,DATEVALUE('Receipts'!E353)))</f>
      </c>
      <c r="L353" s="21" t="str">
        <f>IF('Receipts'!C353="","",'Receipts'!C353)</f>
        <v/>
      </c>
      <c r="M353" t="str">
        <f>IF('Receipts'!D353="","",'Receipts'!D353)</f>
        <v/>
      </c>
      <c r="N353" t="str">
        <f>IF('Receipts'!G353="","",'Receipts'!G353)</f>
        <v/>
      </c>
      <c r="O353" s="21" t="str">
        <f>IF('Receipts'!H353="","",'Receipts'!H353)</f>
        <v/>
      </c>
    </row>
    <row r="354">
      <c r="J354" t="str">
        <f>IF('Receipts'!E354="","",354)</f>
      </c>
      <c r="K354" s="15" t="str">
        <f>IF('Receipts'!E354="","",IF(ISNUMBER('Receipts'!E354),'Receipts'!E354,DATEVALUE('Receipts'!E354)))</f>
      </c>
      <c r="L354" s="21" t="str">
        <f>IF('Receipts'!C354="","",'Receipts'!C354)</f>
        <v/>
      </c>
      <c r="M354" t="str">
        <f>IF('Receipts'!D354="","",'Receipts'!D354)</f>
        <v/>
      </c>
      <c r="N354" t="str">
        <f>IF('Receipts'!G354="","",'Receipts'!G354)</f>
        <v/>
      </c>
      <c r="O354" s="21" t="str">
        <f>IF('Receipts'!H354="","",'Receipts'!H354)</f>
        <v/>
      </c>
    </row>
    <row r="355">
      <c r="J355" t="str">
        <f>IF('Receipts'!E355="","",355)</f>
      </c>
      <c r="K355" s="15" t="str">
        <f>IF('Receipts'!E355="","",IF(ISNUMBER('Receipts'!E355),'Receipts'!E355,DATEVALUE('Receipts'!E355)))</f>
      </c>
      <c r="L355" s="21" t="str">
        <f>IF('Receipts'!C355="","",'Receipts'!C355)</f>
        <v/>
      </c>
      <c r="M355" t="str">
        <f>IF('Receipts'!D355="","",'Receipts'!D355)</f>
        <v/>
      </c>
      <c r="N355" t="str">
        <f>IF('Receipts'!G355="","",'Receipts'!G355)</f>
        <v/>
      </c>
      <c r="O355" s="21" t="str">
        <f>IF('Receipts'!H355="","",'Receipts'!H355)</f>
        <v/>
      </c>
    </row>
    <row r="356">
      <c r="J356" t="str">
        <f>IF('Receipts'!E356="","",356)</f>
      </c>
      <c r="K356" s="15" t="str">
        <f>IF('Receipts'!E356="","",IF(ISNUMBER('Receipts'!E356),'Receipts'!E356,DATEVALUE('Receipts'!E356)))</f>
      </c>
      <c r="L356" s="21" t="str">
        <f>IF('Receipts'!C356="","",'Receipts'!C356)</f>
        <v/>
      </c>
      <c r="M356" t="str">
        <f>IF('Receipts'!D356="","",'Receipts'!D356)</f>
        <v/>
      </c>
      <c r="N356" t="str">
        <f>IF('Receipts'!G356="","",'Receipts'!G356)</f>
        <v/>
      </c>
      <c r="O356" s="21" t="str">
        <f>IF('Receipts'!H356="","",'Receipts'!H356)</f>
        <v/>
      </c>
    </row>
    <row r="357">
      <c r="J357" t="str">
        <f>IF('Receipts'!E357="","",357)</f>
      </c>
      <c r="K357" s="15" t="str">
        <f>IF('Receipts'!E357="","",IF(ISNUMBER('Receipts'!E357),'Receipts'!E357,DATEVALUE('Receipts'!E357)))</f>
      </c>
      <c r="L357" s="21" t="str">
        <f>IF('Receipts'!C357="","",'Receipts'!C357)</f>
        <v/>
      </c>
      <c r="M357" t="str">
        <f>IF('Receipts'!D357="","",'Receipts'!D357)</f>
        <v/>
      </c>
      <c r="N357" t="str">
        <f>IF('Receipts'!G357="","",'Receipts'!G357)</f>
        <v/>
      </c>
      <c r="O357" s="21" t="str">
        <f>IF('Receipts'!H357="","",'Receipts'!H357)</f>
        <v/>
      </c>
    </row>
    <row r="358">
      <c r="J358" t="str">
        <f>IF('Receipts'!E358="","",358)</f>
      </c>
      <c r="K358" s="15" t="str">
        <f>IF('Receipts'!E358="","",IF(ISNUMBER('Receipts'!E358),'Receipts'!E358,DATEVALUE('Receipts'!E358)))</f>
      </c>
      <c r="L358" s="21" t="str">
        <f>IF('Receipts'!C358="","",'Receipts'!C358)</f>
        <v/>
      </c>
      <c r="M358" t="str">
        <f>IF('Receipts'!D358="","",'Receipts'!D358)</f>
        <v/>
      </c>
      <c r="N358" t="str">
        <f>IF('Receipts'!G358="","",'Receipts'!G358)</f>
        <v/>
      </c>
      <c r="O358" s="21" t="str">
        <f>IF('Receipts'!H358="","",'Receipts'!H358)</f>
        <v/>
      </c>
    </row>
    <row r="359">
      <c r="J359" t="str">
        <f>IF('Receipts'!E359="","",359)</f>
      </c>
      <c r="K359" s="15" t="str">
        <f>IF('Receipts'!E359="","",IF(ISNUMBER('Receipts'!E359),'Receipts'!E359,DATEVALUE('Receipts'!E359)))</f>
      </c>
      <c r="L359" s="21" t="str">
        <f>IF('Receipts'!C359="","",'Receipts'!C359)</f>
        <v/>
      </c>
      <c r="M359" t="str">
        <f>IF('Receipts'!D359="","",'Receipts'!D359)</f>
        <v/>
      </c>
      <c r="N359" t="str">
        <f>IF('Receipts'!G359="","",'Receipts'!G359)</f>
        <v/>
      </c>
      <c r="O359" s="21" t="str">
        <f>IF('Receipts'!H359="","",'Receipts'!H359)</f>
        <v/>
      </c>
    </row>
    <row r="360">
      <c r="J360" t="str">
        <f>IF('Receipts'!E360="","",360)</f>
      </c>
      <c r="K360" s="15" t="str">
        <f>IF('Receipts'!E360="","",IF(ISNUMBER('Receipts'!E360),'Receipts'!E360,DATEVALUE('Receipts'!E360)))</f>
      </c>
      <c r="L360" s="21" t="str">
        <f>IF('Receipts'!C360="","",'Receipts'!C360)</f>
        <v/>
      </c>
      <c r="M360" t="str">
        <f>IF('Receipts'!D360="","",'Receipts'!D360)</f>
        <v/>
      </c>
      <c r="N360" t="str">
        <f>IF('Receipts'!G360="","",'Receipts'!G360)</f>
        <v/>
      </c>
      <c r="O360" s="21" t="str">
        <f>IF('Receipts'!H360="","",'Receipts'!H360)</f>
        <v/>
      </c>
    </row>
    <row r="361">
      <c r="J361" t="str">
        <f>IF('Receipts'!E361="","",361)</f>
      </c>
      <c r="K361" s="15" t="str">
        <f>IF('Receipts'!E361="","",IF(ISNUMBER('Receipts'!E361),'Receipts'!E361,DATEVALUE('Receipts'!E361)))</f>
      </c>
      <c r="L361" s="21" t="str">
        <f>IF('Receipts'!C361="","",'Receipts'!C361)</f>
        <v/>
      </c>
      <c r="M361" t="str">
        <f>IF('Receipts'!D361="","",'Receipts'!D361)</f>
        <v/>
      </c>
      <c r="N361" t="str">
        <f>IF('Receipts'!G361="","",'Receipts'!G361)</f>
        <v/>
      </c>
      <c r="O361" s="21" t="str">
        <f>IF('Receipts'!H361="","",'Receipts'!H361)</f>
        <v/>
      </c>
    </row>
    <row r="362">
      <c r="J362" t="str">
        <f>IF('Receipts'!E362="","",362)</f>
      </c>
      <c r="K362" s="15" t="str">
        <f>IF('Receipts'!E362="","",IF(ISNUMBER('Receipts'!E362),'Receipts'!E362,DATEVALUE('Receipts'!E362)))</f>
      </c>
      <c r="L362" s="21" t="str">
        <f>IF('Receipts'!C362="","",'Receipts'!C362)</f>
        <v/>
      </c>
      <c r="M362" t="str">
        <f>IF('Receipts'!D362="","",'Receipts'!D362)</f>
        <v/>
      </c>
      <c r="N362" t="str">
        <f>IF('Receipts'!G362="","",'Receipts'!G362)</f>
        <v/>
      </c>
      <c r="O362" s="21" t="str">
        <f>IF('Receipts'!H362="","",'Receipts'!H362)</f>
        <v/>
      </c>
    </row>
    <row r="363">
      <c r="J363" t="str">
        <f>IF('Receipts'!E363="","",363)</f>
      </c>
      <c r="K363" s="15" t="str">
        <f>IF('Receipts'!E363="","",IF(ISNUMBER('Receipts'!E363),'Receipts'!E363,DATEVALUE('Receipts'!E363)))</f>
      </c>
      <c r="L363" s="21" t="str">
        <f>IF('Receipts'!C363="","",'Receipts'!C363)</f>
        <v/>
      </c>
      <c r="M363" t="str">
        <f>IF('Receipts'!D363="","",'Receipts'!D363)</f>
        <v/>
      </c>
      <c r="N363" t="str">
        <f>IF('Receipts'!G363="","",'Receipts'!G363)</f>
        <v/>
      </c>
      <c r="O363" s="21" t="str">
        <f>IF('Receipts'!H363="","",'Receipts'!H363)</f>
        <v/>
      </c>
    </row>
    <row r="364">
      <c r="J364" t="str">
        <f>IF('Receipts'!E364="","",364)</f>
      </c>
      <c r="K364" s="15" t="str">
        <f>IF('Receipts'!E364="","",IF(ISNUMBER('Receipts'!E364),'Receipts'!E364,DATEVALUE('Receipts'!E364)))</f>
      </c>
      <c r="L364" s="21" t="str">
        <f>IF('Receipts'!C364="","",'Receipts'!C364)</f>
        <v/>
      </c>
      <c r="M364" t="str">
        <f>IF('Receipts'!D364="","",'Receipts'!D364)</f>
        <v/>
      </c>
      <c r="N364" t="str">
        <f>IF('Receipts'!G364="","",'Receipts'!G364)</f>
        <v/>
      </c>
      <c r="O364" s="21" t="str">
        <f>IF('Receipts'!H364="","",'Receipts'!H364)</f>
        <v/>
      </c>
    </row>
    <row r="365">
      <c r="J365" t="str">
        <f>IF('Receipts'!E365="","",365)</f>
      </c>
      <c r="K365" s="15" t="str">
        <f>IF('Receipts'!E365="","",IF(ISNUMBER('Receipts'!E365),'Receipts'!E365,DATEVALUE('Receipts'!E365)))</f>
      </c>
      <c r="L365" s="21" t="str">
        <f>IF('Receipts'!C365="","",'Receipts'!C365)</f>
        <v/>
      </c>
      <c r="M365" t="str">
        <f>IF('Receipts'!D365="","",'Receipts'!D365)</f>
        <v/>
      </c>
      <c r="N365" t="str">
        <f>IF('Receipts'!G365="","",'Receipts'!G365)</f>
        <v/>
      </c>
      <c r="O365" s="21" t="str">
        <f>IF('Receipts'!H365="","",'Receipts'!H365)</f>
        <v/>
      </c>
    </row>
    <row r="366">
      <c r="J366" t="str">
        <f>IF('Receipts'!E366="","",366)</f>
      </c>
      <c r="K366" s="15" t="str">
        <f>IF('Receipts'!E366="","",IF(ISNUMBER('Receipts'!E366),'Receipts'!E366,DATEVALUE('Receipts'!E366)))</f>
      </c>
      <c r="L366" s="21" t="str">
        <f>IF('Receipts'!C366="","",'Receipts'!C366)</f>
        <v/>
      </c>
      <c r="M366" t="str">
        <f>IF('Receipts'!D366="","",'Receipts'!D366)</f>
        <v/>
      </c>
      <c r="N366" t="str">
        <f>IF('Receipts'!G366="","",'Receipts'!G366)</f>
        <v/>
      </c>
      <c r="O366" s="21" t="str">
        <f>IF('Receipts'!H366="","",'Receipts'!H366)</f>
        <v/>
      </c>
    </row>
    <row r="367">
      <c r="J367" t="str">
        <f>IF('Receipts'!E367="","",367)</f>
      </c>
      <c r="K367" s="15" t="str">
        <f>IF('Receipts'!E367="","",IF(ISNUMBER('Receipts'!E367),'Receipts'!E367,DATEVALUE('Receipts'!E367)))</f>
      </c>
      <c r="L367" s="21" t="str">
        <f>IF('Receipts'!C367="","",'Receipts'!C367)</f>
        <v/>
      </c>
      <c r="M367" t="str">
        <f>IF('Receipts'!D367="","",'Receipts'!D367)</f>
        <v/>
      </c>
      <c r="N367" t="str">
        <f>IF('Receipts'!G367="","",'Receipts'!G367)</f>
        <v/>
      </c>
      <c r="O367" s="21" t="str">
        <f>IF('Receipts'!H367="","",'Receipts'!H367)</f>
        <v/>
      </c>
    </row>
    <row r="368">
      <c r="J368" t="str">
        <f>IF('Receipts'!E368="","",368)</f>
      </c>
      <c r="K368" s="15" t="str">
        <f>IF('Receipts'!E368="","",IF(ISNUMBER('Receipts'!E368),'Receipts'!E368,DATEVALUE('Receipts'!E368)))</f>
      </c>
      <c r="L368" s="21" t="str">
        <f>IF('Receipts'!C368="","",'Receipts'!C368)</f>
        <v/>
      </c>
      <c r="M368" t="str">
        <f>IF('Receipts'!D368="","",'Receipts'!D368)</f>
        <v/>
      </c>
      <c r="N368" t="str">
        <f>IF('Receipts'!G368="","",'Receipts'!G368)</f>
        <v/>
      </c>
      <c r="O368" s="21" t="str">
        <f>IF('Receipts'!H368="","",'Receipts'!H368)</f>
        <v/>
      </c>
    </row>
    <row r="369">
      <c r="J369" t="str">
        <f>IF('Receipts'!E369="","",369)</f>
      </c>
      <c r="K369" s="15" t="str">
        <f>IF('Receipts'!E369="","",IF(ISNUMBER('Receipts'!E369),'Receipts'!E369,DATEVALUE('Receipts'!E369)))</f>
      </c>
      <c r="L369" s="21" t="str">
        <f>IF('Receipts'!C369="","",'Receipts'!C369)</f>
        <v/>
      </c>
      <c r="M369" t="str">
        <f>IF('Receipts'!D369="","",'Receipts'!D369)</f>
        <v/>
      </c>
      <c r="N369" t="str">
        <f>IF('Receipts'!G369="","",'Receipts'!G369)</f>
        <v/>
      </c>
      <c r="O369" s="21" t="str">
        <f>IF('Receipts'!H369="","",'Receipts'!H369)</f>
        <v/>
      </c>
    </row>
    <row r="370">
      <c r="J370" t="str">
        <f>IF('Receipts'!E370="","",370)</f>
      </c>
      <c r="K370" s="15" t="str">
        <f>IF('Receipts'!E370="","",IF(ISNUMBER('Receipts'!E370),'Receipts'!E370,DATEVALUE('Receipts'!E370)))</f>
      </c>
      <c r="L370" s="21" t="str">
        <f>IF('Receipts'!C370="","",'Receipts'!C370)</f>
        <v/>
      </c>
      <c r="M370" t="str">
        <f>IF('Receipts'!D370="","",'Receipts'!D370)</f>
        <v/>
      </c>
      <c r="N370" t="str">
        <f>IF('Receipts'!G370="","",'Receipts'!G370)</f>
        <v/>
      </c>
      <c r="O370" s="21" t="str">
        <f>IF('Receipts'!H370="","",'Receipts'!H370)</f>
        <v/>
      </c>
    </row>
    <row r="371">
      <c r="J371" t="str">
        <f>IF('Receipts'!E371="","",371)</f>
      </c>
      <c r="K371" s="15" t="str">
        <f>IF('Receipts'!E371="","",IF(ISNUMBER('Receipts'!E371),'Receipts'!E371,DATEVALUE('Receipts'!E371)))</f>
      </c>
      <c r="L371" s="21" t="str">
        <f>IF('Receipts'!C371="","",'Receipts'!C371)</f>
        <v/>
      </c>
      <c r="M371" t="str">
        <f>IF('Receipts'!D371="","",'Receipts'!D371)</f>
        <v/>
      </c>
      <c r="N371" t="str">
        <f>IF('Receipts'!G371="","",'Receipts'!G371)</f>
        <v/>
      </c>
      <c r="O371" s="21" t="str">
        <f>IF('Receipts'!H371="","",'Receipts'!H371)</f>
        <v/>
      </c>
    </row>
    <row r="372">
      <c r="J372" t="str">
        <f>IF('Receipts'!E372="","",372)</f>
      </c>
      <c r="K372" s="15" t="str">
        <f>IF('Receipts'!E372="","",IF(ISNUMBER('Receipts'!E372),'Receipts'!E372,DATEVALUE('Receipts'!E372)))</f>
      </c>
      <c r="L372" s="21" t="str">
        <f>IF('Receipts'!C372="","",'Receipts'!C372)</f>
        <v/>
      </c>
      <c r="M372" t="str">
        <f>IF('Receipts'!D372="","",'Receipts'!D372)</f>
        <v/>
      </c>
      <c r="N372" t="str">
        <f>IF('Receipts'!G372="","",'Receipts'!G372)</f>
        <v/>
      </c>
      <c r="O372" s="21" t="str">
        <f>IF('Receipts'!H372="","",'Receipts'!H372)</f>
        <v/>
      </c>
    </row>
    <row r="373">
      <c r="J373" t="str">
        <f>IF('Receipts'!E373="","",373)</f>
      </c>
      <c r="K373" s="15" t="str">
        <f>IF('Receipts'!E373="","",IF(ISNUMBER('Receipts'!E373),'Receipts'!E373,DATEVALUE('Receipts'!E373)))</f>
      </c>
      <c r="L373" s="21" t="str">
        <f>IF('Receipts'!C373="","",'Receipts'!C373)</f>
        <v/>
      </c>
      <c r="M373" t="str">
        <f>IF('Receipts'!D373="","",'Receipts'!D373)</f>
        <v/>
      </c>
      <c r="N373" t="str">
        <f>IF('Receipts'!G373="","",'Receipts'!G373)</f>
        <v/>
      </c>
      <c r="O373" s="21" t="str">
        <f>IF('Receipts'!H373="","",'Receipts'!H373)</f>
        <v/>
      </c>
    </row>
    <row r="374">
      <c r="J374" t="str">
        <f>IF('Receipts'!E374="","",374)</f>
      </c>
      <c r="K374" s="15" t="str">
        <f>IF('Receipts'!E374="","",IF(ISNUMBER('Receipts'!E374),'Receipts'!E374,DATEVALUE('Receipts'!E374)))</f>
      </c>
      <c r="L374" s="21" t="str">
        <f>IF('Receipts'!C374="","",'Receipts'!C374)</f>
        <v/>
      </c>
      <c r="M374" t="str">
        <f>IF('Receipts'!D374="","",'Receipts'!D374)</f>
        <v/>
      </c>
      <c r="N374" t="str">
        <f>IF('Receipts'!G374="","",'Receipts'!G374)</f>
        <v/>
      </c>
      <c r="O374" s="21" t="str">
        <f>IF('Receipts'!H374="","",'Receipts'!H374)</f>
        <v/>
      </c>
    </row>
    <row r="375">
      <c r="J375" t="str">
        <f>IF('Receipts'!E375="","",375)</f>
      </c>
      <c r="K375" s="15" t="str">
        <f>IF('Receipts'!E375="","",IF(ISNUMBER('Receipts'!E375),'Receipts'!E375,DATEVALUE('Receipts'!E375)))</f>
      </c>
      <c r="L375" s="21" t="str">
        <f>IF('Receipts'!C375="","",'Receipts'!C375)</f>
        <v/>
      </c>
      <c r="M375" t="str">
        <f>IF('Receipts'!D375="","",'Receipts'!D375)</f>
        <v/>
      </c>
      <c r="N375" t="str">
        <f>IF('Receipts'!G375="","",'Receipts'!G375)</f>
        <v/>
      </c>
      <c r="O375" s="21" t="str">
        <f>IF('Receipts'!H375="","",'Receipts'!H375)</f>
        <v/>
      </c>
    </row>
    <row r="376">
      <c r="J376" t="str">
        <f>IF('Receipts'!E376="","",376)</f>
      </c>
      <c r="K376" s="15" t="str">
        <f>IF('Receipts'!E376="","",IF(ISNUMBER('Receipts'!E376),'Receipts'!E376,DATEVALUE('Receipts'!E376)))</f>
      </c>
      <c r="L376" s="21" t="str">
        <f>IF('Receipts'!C376="","",'Receipts'!C376)</f>
        <v/>
      </c>
      <c r="M376" t="str">
        <f>IF('Receipts'!D376="","",'Receipts'!D376)</f>
        <v/>
      </c>
      <c r="N376" t="str">
        <f>IF('Receipts'!G376="","",'Receipts'!G376)</f>
        <v/>
      </c>
      <c r="O376" s="21" t="str">
        <f>IF('Receipts'!H376="","",'Receipts'!H376)</f>
        <v/>
      </c>
    </row>
    <row r="377">
      <c r="J377" t="str">
        <f>IF('Receipts'!E377="","",377)</f>
      </c>
      <c r="K377" s="15" t="str">
        <f>IF('Receipts'!E377="","",IF(ISNUMBER('Receipts'!E377),'Receipts'!E377,DATEVALUE('Receipts'!E377)))</f>
      </c>
      <c r="L377" s="21" t="str">
        <f>IF('Receipts'!C377="","",'Receipts'!C377)</f>
        <v/>
      </c>
      <c r="M377" t="str">
        <f>IF('Receipts'!D377="","",'Receipts'!D377)</f>
        <v/>
      </c>
      <c r="N377" t="str">
        <f>IF('Receipts'!G377="","",'Receipts'!G377)</f>
        <v/>
      </c>
      <c r="O377" s="21" t="str">
        <f>IF('Receipts'!H377="","",'Receipts'!H377)</f>
        <v/>
      </c>
    </row>
    <row r="378">
      <c r="J378" t="str">
        <f>IF('Receipts'!E378="","",378)</f>
      </c>
      <c r="K378" s="15" t="str">
        <f>IF('Receipts'!E378="","",IF(ISNUMBER('Receipts'!E378),'Receipts'!E378,DATEVALUE('Receipts'!E378)))</f>
      </c>
      <c r="L378" s="21" t="str">
        <f>IF('Receipts'!C378="","",'Receipts'!C378)</f>
        <v/>
      </c>
      <c r="M378" t="str">
        <f>IF('Receipts'!D378="","",'Receipts'!D378)</f>
        <v/>
      </c>
      <c r="N378" t="str">
        <f>IF('Receipts'!G378="","",'Receipts'!G378)</f>
        <v/>
      </c>
      <c r="O378" s="21" t="str">
        <f>IF('Receipts'!H378="","",'Receipts'!H378)</f>
        <v/>
      </c>
    </row>
    <row r="379">
      <c r="J379" t="str">
        <f>IF('Receipts'!E379="","",379)</f>
      </c>
      <c r="K379" s="15" t="str">
        <f>IF('Receipts'!E379="","",IF(ISNUMBER('Receipts'!E379),'Receipts'!E379,DATEVALUE('Receipts'!E379)))</f>
      </c>
      <c r="L379" s="21" t="str">
        <f>IF('Receipts'!C379="","",'Receipts'!C379)</f>
        <v/>
      </c>
      <c r="M379" t="str">
        <f>IF('Receipts'!D379="","",'Receipts'!D379)</f>
        <v/>
      </c>
      <c r="N379" t="str">
        <f>IF('Receipts'!G379="","",'Receipts'!G379)</f>
        <v/>
      </c>
      <c r="O379" s="21" t="str">
        <f>IF('Receipts'!H379="","",'Receipts'!H379)</f>
        <v/>
      </c>
    </row>
    <row r="380">
      <c r="J380" t="str">
        <f>IF('Receipts'!E380="","",380)</f>
      </c>
      <c r="K380" s="15" t="str">
        <f>IF('Receipts'!E380="","",IF(ISNUMBER('Receipts'!E380),'Receipts'!E380,DATEVALUE('Receipts'!E380)))</f>
      </c>
      <c r="L380" s="21" t="str">
        <f>IF('Receipts'!C380="","",'Receipts'!C380)</f>
        <v/>
      </c>
      <c r="M380" t="str">
        <f>IF('Receipts'!D380="","",'Receipts'!D380)</f>
        <v/>
      </c>
      <c r="N380" t="str">
        <f>IF('Receipts'!G380="","",'Receipts'!G380)</f>
        <v/>
      </c>
      <c r="O380" s="21" t="str">
        <f>IF('Receipts'!H380="","",'Receipts'!H380)</f>
        <v/>
      </c>
    </row>
    <row r="381">
      <c r="J381" t="str">
        <f>IF('Receipts'!E381="","",381)</f>
      </c>
      <c r="K381" s="15" t="str">
        <f>IF('Receipts'!E381="","",IF(ISNUMBER('Receipts'!E381),'Receipts'!E381,DATEVALUE('Receipts'!E381)))</f>
      </c>
      <c r="L381" s="21" t="str">
        <f>IF('Receipts'!C381="","",'Receipts'!C381)</f>
        <v/>
      </c>
      <c r="M381" t="str">
        <f>IF('Receipts'!D381="","",'Receipts'!D381)</f>
        <v/>
      </c>
      <c r="N381" t="str">
        <f>IF('Receipts'!G381="","",'Receipts'!G381)</f>
        <v/>
      </c>
      <c r="O381" s="21" t="str">
        <f>IF('Receipts'!H381="","",'Receipts'!H381)</f>
        <v/>
      </c>
    </row>
    <row r="382">
      <c r="J382" t="str">
        <f>IF('Receipts'!E382="","",382)</f>
      </c>
      <c r="K382" s="15" t="str">
        <f>IF('Receipts'!E382="","",IF(ISNUMBER('Receipts'!E382),'Receipts'!E382,DATEVALUE('Receipts'!E382)))</f>
      </c>
      <c r="L382" s="21" t="str">
        <f>IF('Receipts'!C382="","",'Receipts'!C382)</f>
        <v/>
      </c>
      <c r="M382" t="str">
        <f>IF('Receipts'!D382="","",'Receipts'!D382)</f>
        <v/>
      </c>
      <c r="N382" t="str">
        <f>IF('Receipts'!G382="","",'Receipts'!G382)</f>
        <v/>
      </c>
      <c r="O382" s="21" t="str">
        <f>IF('Receipts'!H382="","",'Receipts'!H382)</f>
        <v/>
      </c>
    </row>
    <row r="383">
      <c r="J383" t="str">
        <f>IF('Receipts'!E383="","",383)</f>
      </c>
      <c r="K383" s="15" t="str">
        <f>IF('Receipts'!E383="","",IF(ISNUMBER('Receipts'!E383),'Receipts'!E383,DATEVALUE('Receipts'!E383)))</f>
      </c>
      <c r="L383" s="21" t="str">
        <f>IF('Receipts'!C383="","",'Receipts'!C383)</f>
        <v/>
      </c>
      <c r="M383" t="str">
        <f>IF('Receipts'!D383="","",'Receipts'!D383)</f>
        <v/>
      </c>
      <c r="N383" t="str">
        <f>IF('Receipts'!G383="","",'Receipts'!G383)</f>
        <v/>
      </c>
      <c r="O383" s="21" t="str">
        <f>IF('Receipts'!H383="","",'Receipts'!H383)</f>
        <v/>
      </c>
    </row>
    <row r="384">
      <c r="J384" t="str">
        <f>IF('Receipts'!E384="","",384)</f>
      </c>
      <c r="K384" s="15" t="str">
        <f>IF('Receipts'!E384="","",IF(ISNUMBER('Receipts'!E384),'Receipts'!E384,DATEVALUE('Receipts'!E384)))</f>
      </c>
      <c r="L384" s="21" t="str">
        <f>IF('Receipts'!C384="","",'Receipts'!C384)</f>
        <v/>
      </c>
      <c r="M384" t="str">
        <f>IF('Receipts'!D384="","",'Receipts'!D384)</f>
        <v/>
      </c>
      <c r="N384" t="str">
        <f>IF('Receipts'!G384="","",'Receipts'!G384)</f>
        <v/>
      </c>
      <c r="O384" s="21" t="str">
        <f>IF('Receipts'!H384="","",'Receipts'!H384)</f>
        <v/>
      </c>
    </row>
    <row r="385">
      <c r="J385" t="str">
        <f>IF('Receipts'!E385="","",385)</f>
      </c>
      <c r="K385" s="15" t="str">
        <f>IF('Receipts'!E385="","",IF(ISNUMBER('Receipts'!E385),'Receipts'!E385,DATEVALUE('Receipts'!E385)))</f>
      </c>
      <c r="L385" s="21" t="str">
        <f>IF('Receipts'!C385="","",'Receipts'!C385)</f>
        <v/>
      </c>
      <c r="M385" t="str">
        <f>IF('Receipts'!D385="","",'Receipts'!D385)</f>
        <v/>
      </c>
      <c r="N385" t="str">
        <f>IF('Receipts'!G385="","",'Receipts'!G385)</f>
        <v/>
      </c>
      <c r="O385" s="21" t="str">
        <f>IF('Receipts'!H385="","",'Receipts'!H385)</f>
        <v/>
      </c>
    </row>
    <row r="386">
      <c r="J386" t="str">
        <f>IF('Receipts'!E386="","",386)</f>
      </c>
      <c r="K386" s="15" t="str">
        <f>IF('Receipts'!E386="","",IF(ISNUMBER('Receipts'!E386),'Receipts'!E386,DATEVALUE('Receipts'!E386)))</f>
      </c>
      <c r="L386" s="21" t="str">
        <f>IF('Receipts'!C386="","",'Receipts'!C386)</f>
        <v/>
      </c>
      <c r="M386" t="str">
        <f>IF('Receipts'!D386="","",'Receipts'!D386)</f>
        <v/>
      </c>
      <c r="N386" t="str">
        <f>IF('Receipts'!G386="","",'Receipts'!G386)</f>
        <v/>
      </c>
      <c r="O386" s="21" t="str">
        <f>IF('Receipts'!H386="","",'Receipts'!H386)</f>
        <v/>
      </c>
    </row>
    <row r="387">
      <c r="J387" t="str">
        <f>IF('Receipts'!E387="","",387)</f>
      </c>
      <c r="K387" s="15" t="str">
        <f>IF('Receipts'!E387="","",IF(ISNUMBER('Receipts'!E387),'Receipts'!E387,DATEVALUE('Receipts'!E387)))</f>
      </c>
      <c r="L387" s="21" t="str">
        <f>IF('Receipts'!C387="","",'Receipts'!C387)</f>
        <v/>
      </c>
      <c r="M387" t="str">
        <f>IF('Receipts'!D387="","",'Receipts'!D387)</f>
        <v/>
      </c>
      <c r="N387" t="str">
        <f>IF('Receipts'!G387="","",'Receipts'!G387)</f>
        <v/>
      </c>
      <c r="O387" s="21" t="str">
        <f>IF('Receipts'!H387="","",'Receipts'!H387)</f>
        <v/>
      </c>
    </row>
    <row r="388">
      <c r="J388" t="str">
        <f>IF('Receipts'!E388="","",388)</f>
      </c>
      <c r="K388" s="15" t="str">
        <f>IF('Receipts'!E388="","",IF(ISNUMBER('Receipts'!E388),'Receipts'!E388,DATEVALUE('Receipts'!E388)))</f>
      </c>
      <c r="L388" s="21" t="str">
        <f>IF('Receipts'!C388="","",'Receipts'!C388)</f>
        <v/>
      </c>
      <c r="M388" t="str">
        <f>IF('Receipts'!D388="","",'Receipts'!D388)</f>
        <v/>
      </c>
      <c r="N388" t="str">
        <f>IF('Receipts'!G388="","",'Receipts'!G388)</f>
        <v/>
      </c>
      <c r="O388" s="21" t="str">
        <f>IF('Receipts'!H388="","",'Receipts'!H388)</f>
        <v/>
      </c>
    </row>
    <row r="389">
      <c r="J389" t="str">
        <f>IF('Receipts'!E389="","",389)</f>
      </c>
      <c r="K389" s="15" t="str">
        <f>IF('Receipts'!E389="","",IF(ISNUMBER('Receipts'!E389),'Receipts'!E389,DATEVALUE('Receipts'!E389)))</f>
      </c>
      <c r="L389" s="21" t="str">
        <f>IF('Receipts'!C389="","",'Receipts'!C389)</f>
        <v/>
      </c>
      <c r="M389" t="str">
        <f>IF('Receipts'!D389="","",'Receipts'!D389)</f>
        <v/>
      </c>
      <c r="N389" t="str">
        <f>IF('Receipts'!G389="","",'Receipts'!G389)</f>
        <v/>
      </c>
      <c r="O389" s="21" t="str">
        <f>IF('Receipts'!H389="","",'Receipts'!H389)</f>
        <v/>
      </c>
    </row>
    <row r="390">
      <c r="J390" t="str">
        <f>IF('Receipts'!E390="","",390)</f>
      </c>
      <c r="K390" s="15" t="str">
        <f>IF('Receipts'!E390="","",IF(ISNUMBER('Receipts'!E390),'Receipts'!E390,DATEVALUE('Receipts'!E390)))</f>
      </c>
      <c r="L390" s="21" t="str">
        <f>IF('Receipts'!C390="","",'Receipts'!C390)</f>
        <v/>
      </c>
      <c r="M390" t="str">
        <f>IF('Receipts'!D390="","",'Receipts'!D390)</f>
        <v/>
      </c>
      <c r="N390" t="str">
        <f>IF('Receipts'!G390="","",'Receipts'!G390)</f>
        <v/>
      </c>
      <c r="O390" s="21" t="str">
        <f>IF('Receipts'!H390="","",'Receipts'!H390)</f>
        <v/>
      </c>
    </row>
    <row r="391">
      <c r="J391" t="str">
        <f>IF('Receipts'!E391="","",391)</f>
      </c>
      <c r="K391" s="15" t="str">
        <f>IF('Receipts'!E391="","",IF(ISNUMBER('Receipts'!E391),'Receipts'!E391,DATEVALUE('Receipts'!E391)))</f>
      </c>
      <c r="L391" s="21" t="str">
        <f>IF('Receipts'!C391="","",'Receipts'!C391)</f>
        <v/>
      </c>
      <c r="M391" t="str">
        <f>IF('Receipts'!D391="","",'Receipts'!D391)</f>
        <v/>
      </c>
      <c r="N391" t="str">
        <f>IF('Receipts'!G391="","",'Receipts'!G391)</f>
        <v/>
      </c>
      <c r="O391" s="21" t="str">
        <f>IF('Receipts'!H391="","",'Receipts'!H391)</f>
        <v/>
      </c>
    </row>
    <row r="392">
      <c r="J392" t="str">
        <f>IF('Receipts'!E392="","",392)</f>
      </c>
      <c r="K392" s="15" t="str">
        <f>IF('Receipts'!E392="","",IF(ISNUMBER('Receipts'!E392),'Receipts'!E392,DATEVALUE('Receipts'!E392)))</f>
      </c>
      <c r="L392" s="21" t="str">
        <f>IF('Receipts'!C392="","",'Receipts'!C392)</f>
        <v/>
      </c>
      <c r="M392" t="str">
        <f>IF('Receipts'!D392="","",'Receipts'!D392)</f>
        <v/>
      </c>
      <c r="N392" t="str">
        <f>IF('Receipts'!G392="","",'Receipts'!G392)</f>
        <v/>
      </c>
      <c r="O392" s="21" t="str">
        <f>IF('Receipts'!H392="","",'Receipts'!H392)</f>
        <v/>
      </c>
    </row>
    <row r="393">
      <c r="J393" t="str">
        <f>IF('Receipts'!E393="","",393)</f>
      </c>
      <c r="K393" s="15" t="str">
        <f>IF('Receipts'!E393="","",IF(ISNUMBER('Receipts'!E393),'Receipts'!E393,DATEVALUE('Receipts'!E393)))</f>
      </c>
      <c r="L393" s="21" t="str">
        <f>IF('Receipts'!C393="","",'Receipts'!C393)</f>
        <v/>
      </c>
      <c r="M393" t="str">
        <f>IF('Receipts'!D393="","",'Receipts'!D393)</f>
        <v/>
      </c>
      <c r="N393" t="str">
        <f>IF('Receipts'!G393="","",'Receipts'!G393)</f>
        <v/>
      </c>
      <c r="O393" s="21" t="str">
        <f>IF('Receipts'!H393="","",'Receipts'!H393)</f>
        <v/>
      </c>
    </row>
    <row r="394">
      <c r="J394" t="str">
        <f>IF('Receipts'!E394="","",394)</f>
      </c>
      <c r="K394" s="15" t="str">
        <f>IF('Receipts'!E394="","",IF(ISNUMBER('Receipts'!E394),'Receipts'!E394,DATEVALUE('Receipts'!E394)))</f>
      </c>
      <c r="L394" s="21" t="str">
        <f>IF('Receipts'!C394="","",'Receipts'!C394)</f>
        <v/>
      </c>
      <c r="M394" t="str">
        <f>IF('Receipts'!D394="","",'Receipts'!D394)</f>
        <v/>
      </c>
      <c r="N394" t="str">
        <f>IF('Receipts'!G394="","",'Receipts'!G394)</f>
        <v/>
      </c>
      <c r="O394" s="21" t="str">
        <f>IF('Receipts'!H394="","",'Receipts'!H394)</f>
        <v/>
      </c>
    </row>
    <row r="395">
      <c r="J395" t="str">
        <f>IF('Receipts'!E395="","",395)</f>
      </c>
      <c r="K395" s="15" t="str">
        <f>IF('Receipts'!E395="","",IF(ISNUMBER('Receipts'!E395),'Receipts'!E395,DATEVALUE('Receipts'!E395)))</f>
      </c>
      <c r="L395" s="21" t="str">
        <f>IF('Receipts'!C395="","",'Receipts'!C395)</f>
        <v/>
      </c>
      <c r="M395" t="str">
        <f>IF('Receipts'!D395="","",'Receipts'!D395)</f>
        <v/>
      </c>
      <c r="N395" t="str">
        <f>IF('Receipts'!G395="","",'Receipts'!G395)</f>
        <v/>
      </c>
      <c r="O395" s="21" t="str">
        <f>IF('Receipts'!H395="","",'Receipts'!H395)</f>
        <v/>
      </c>
    </row>
    <row r="396">
      <c r="J396" t="str">
        <f>IF('Receipts'!E396="","",396)</f>
      </c>
      <c r="K396" s="15" t="str">
        <f>IF('Receipts'!E396="","",IF(ISNUMBER('Receipts'!E396),'Receipts'!E396,DATEVALUE('Receipts'!E396)))</f>
      </c>
      <c r="L396" s="21" t="str">
        <f>IF('Receipts'!C396="","",'Receipts'!C396)</f>
        <v/>
      </c>
      <c r="M396" t="str">
        <f>IF('Receipts'!D396="","",'Receipts'!D396)</f>
        <v/>
      </c>
      <c r="N396" t="str">
        <f>IF('Receipts'!G396="","",'Receipts'!G396)</f>
        <v/>
      </c>
      <c r="O396" s="21" t="str">
        <f>IF('Receipts'!H396="","",'Receipts'!H396)</f>
        <v/>
      </c>
    </row>
    <row r="397">
      <c r="J397" t="str">
        <f>IF('Receipts'!E397="","",397)</f>
      </c>
      <c r="K397" s="15" t="str">
        <f>IF('Receipts'!E397="","",IF(ISNUMBER('Receipts'!E397),'Receipts'!E397,DATEVALUE('Receipts'!E397)))</f>
      </c>
      <c r="L397" s="21" t="str">
        <f>IF('Receipts'!C397="","",'Receipts'!C397)</f>
        <v/>
      </c>
      <c r="M397" t="str">
        <f>IF('Receipts'!D397="","",'Receipts'!D397)</f>
        <v/>
      </c>
      <c r="N397" t="str">
        <f>IF('Receipts'!G397="","",'Receipts'!G397)</f>
        <v/>
      </c>
      <c r="O397" s="21" t="str">
        <f>IF('Receipts'!H397="","",'Receipts'!H397)</f>
        <v/>
      </c>
    </row>
    <row r="398">
      <c r="J398" t="str">
        <f>IF('Receipts'!E398="","",398)</f>
      </c>
      <c r="K398" s="15" t="str">
        <f>IF('Receipts'!E398="","",IF(ISNUMBER('Receipts'!E398),'Receipts'!E398,DATEVALUE('Receipts'!E398)))</f>
      </c>
      <c r="L398" s="21" t="str">
        <f>IF('Receipts'!C398="","",'Receipts'!C398)</f>
        <v/>
      </c>
      <c r="M398" t="str">
        <f>IF('Receipts'!D398="","",'Receipts'!D398)</f>
        <v/>
      </c>
      <c r="N398" t="str">
        <f>IF('Receipts'!G398="","",'Receipts'!G398)</f>
        <v/>
      </c>
      <c r="O398" s="21" t="str">
        <f>IF('Receipts'!H398="","",'Receipts'!H398)</f>
        <v/>
      </c>
    </row>
    <row r="399">
      <c r="J399" t="str">
        <f>IF('Receipts'!E399="","",399)</f>
      </c>
      <c r="K399" s="15" t="str">
        <f>IF('Receipts'!E399="","",IF(ISNUMBER('Receipts'!E399),'Receipts'!E399,DATEVALUE('Receipts'!E399)))</f>
      </c>
      <c r="L399" s="21" t="str">
        <f>IF('Receipts'!C399="","",'Receipts'!C399)</f>
        <v/>
      </c>
      <c r="M399" t="str">
        <f>IF('Receipts'!D399="","",'Receipts'!D399)</f>
        <v/>
      </c>
      <c r="N399" t="str">
        <f>IF('Receipts'!G399="","",'Receipts'!G399)</f>
        <v/>
      </c>
      <c r="O399" s="21" t="str">
        <f>IF('Receipts'!H399="","",'Receipts'!H399)</f>
        <v/>
      </c>
    </row>
    <row r="400">
      <c r="J400" t="str">
        <f>IF('Receipts'!E400="","",400)</f>
      </c>
      <c r="K400" s="15" t="str">
        <f>IF('Receipts'!E400="","",IF(ISNUMBER('Receipts'!E400),'Receipts'!E400,DATEVALUE('Receipts'!E400)))</f>
      </c>
      <c r="L400" s="21" t="str">
        <f>IF('Receipts'!C400="","",'Receipts'!C400)</f>
        <v/>
      </c>
      <c r="M400" t="str">
        <f>IF('Receipts'!D400="","",'Receipts'!D400)</f>
        <v/>
      </c>
      <c r="N400" t="str">
        <f>IF('Receipts'!G400="","",'Receipts'!G400)</f>
        <v/>
      </c>
      <c r="O400" s="21" t="str">
        <f>IF('Receipts'!H400="","",'Receipts'!H400)</f>
        <v/>
      </c>
    </row>
    <row r="401">
      <c r="J401" t="str">
        <f>IF('Receipts'!E401="","",401)</f>
      </c>
      <c r="K401" s="15" t="str">
        <f>IF('Receipts'!E401="","",IF(ISNUMBER('Receipts'!E401),'Receipts'!E401,DATEVALUE('Receipts'!E401)))</f>
      </c>
      <c r="L401" s="21" t="str">
        <f>IF('Receipts'!C401="","",'Receipts'!C401)</f>
        <v/>
      </c>
      <c r="M401" t="str">
        <f>IF('Receipts'!D401="","",'Receipts'!D401)</f>
        <v/>
      </c>
      <c r="N401" t="str">
        <f>IF('Receipts'!G401="","",'Receipts'!G401)</f>
        <v/>
      </c>
      <c r="O401" s="21" t="str">
        <f>IF('Receipts'!H401="","",'Receipts'!H401)</f>
        <v/>
      </c>
    </row>
    <row r="402">
      <c r="J402" t="str">
        <f>IF('Receipts'!E402="","",402)</f>
      </c>
      <c r="K402" s="15" t="str">
        <f>IF('Receipts'!E402="","",IF(ISNUMBER('Receipts'!E402),'Receipts'!E402,DATEVALUE('Receipts'!E402)))</f>
      </c>
      <c r="L402" s="21" t="str">
        <f>IF('Receipts'!C402="","",'Receipts'!C402)</f>
        <v/>
      </c>
      <c r="M402" t="str">
        <f>IF('Receipts'!D402="","",'Receipts'!D402)</f>
        <v/>
      </c>
      <c r="N402" t="str">
        <f>IF('Receipts'!G402="","",'Receipts'!G402)</f>
        <v/>
      </c>
      <c r="O402" s="21" t="str">
        <f>IF('Receipts'!H402="","",'Receipts'!H402)</f>
        <v/>
      </c>
    </row>
    <row r="403">
      <c r="J403" t="str">
        <f>IF('Receipts'!E403="","",403)</f>
      </c>
      <c r="K403" s="15" t="str">
        <f>IF('Receipts'!E403="","",IF(ISNUMBER('Receipts'!E403),'Receipts'!E403,DATEVALUE('Receipts'!E403)))</f>
      </c>
      <c r="L403" s="21" t="str">
        <f>IF('Receipts'!C403="","",'Receipts'!C403)</f>
        <v/>
      </c>
      <c r="M403" t="str">
        <f>IF('Receipts'!D403="","",'Receipts'!D403)</f>
        <v/>
      </c>
      <c r="N403" t="str">
        <f>IF('Receipts'!G403="","",'Receipts'!G403)</f>
        <v/>
      </c>
      <c r="O403" s="21" t="str">
        <f>IF('Receipts'!H403="","",'Receipts'!H403)</f>
        <v/>
      </c>
    </row>
    <row r="404">
      <c r="J404" t="str">
        <f>IF('Receipts'!E404="","",404)</f>
      </c>
      <c r="K404" s="15" t="str">
        <f>IF('Receipts'!E404="","",IF(ISNUMBER('Receipts'!E404),'Receipts'!E404,DATEVALUE('Receipts'!E404)))</f>
      </c>
      <c r="L404" s="21" t="str">
        <f>IF('Receipts'!C404="","",'Receipts'!C404)</f>
        <v/>
      </c>
      <c r="M404" t="str">
        <f>IF('Receipts'!D404="","",'Receipts'!D404)</f>
        <v/>
      </c>
      <c r="N404" t="str">
        <f>IF('Receipts'!G404="","",'Receipts'!G404)</f>
        <v/>
      </c>
      <c r="O404" s="21" t="str">
        <f>IF('Receipts'!H404="","",'Receipts'!H404)</f>
        <v/>
      </c>
    </row>
    <row r="405">
      <c r="J405" t="str">
        <f>IF('Receipts'!E405="","",405)</f>
      </c>
      <c r="K405" s="15" t="str">
        <f>IF('Receipts'!E405="","",IF(ISNUMBER('Receipts'!E405),'Receipts'!E405,DATEVALUE('Receipts'!E405)))</f>
      </c>
      <c r="L405" s="21" t="str">
        <f>IF('Receipts'!C405="","",'Receipts'!C405)</f>
        <v/>
      </c>
      <c r="M405" t="str">
        <f>IF('Receipts'!D405="","",'Receipts'!D405)</f>
        <v/>
      </c>
      <c r="N405" t="str">
        <f>IF('Receipts'!G405="","",'Receipts'!G405)</f>
        <v/>
      </c>
      <c r="O405" s="21" t="str">
        <f>IF('Receipts'!H405="","",'Receipts'!H405)</f>
        <v/>
      </c>
    </row>
    <row r="406">
      <c r="J406" t="str">
        <f>IF('Receipts'!E406="","",406)</f>
      </c>
      <c r="K406" s="15" t="str">
        <f>IF('Receipts'!E406="","",IF(ISNUMBER('Receipts'!E406),'Receipts'!E406,DATEVALUE('Receipts'!E406)))</f>
      </c>
      <c r="L406" s="21" t="str">
        <f>IF('Receipts'!C406="","",'Receipts'!C406)</f>
        <v/>
      </c>
      <c r="M406" t="str">
        <f>IF('Receipts'!D406="","",'Receipts'!D406)</f>
        <v/>
      </c>
      <c r="N406" t="str">
        <f>IF('Receipts'!G406="","",'Receipts'!G406)</f>
        <v/>
      </c>
      <c r="O406" s="21" t="str">
        <f>IF('Receipts'!H406="","",'Receipts'!H406)</f>
        <v/>
      </c>
    </row>
    <row r="407">
      <c r="J407" t="str">
        <f>IF('Receipts'!E407="","",407)</f>
      </c>
      <c r="K407" s="15" t="str">
        <f>IF('Receipts'!E407="","",IF(ISNUMBER('Receipts'!E407),'Receipts'!E407,DATEVALUE('Receipts'!E407)))</f>
      </c>
      <c r="L407" s="21" t="str">
        <f>IF('Receipts'!C407="","",'Receipts'!C407)</f>
        <v/>
      </c>
      <c r="M407" t="str">
        <f>IF('Receipts'!D407="","",'Receipts'!D407)</f>
        <v/>
      </c>
      <c r="N407" t="str">
        <f>IF('Receipts'!G407="","",'Receipts'!G407)</f>
        <v/>
      </c>
      <c r="O407" s="21" t="str">
        <f>IF('Receipts'!H407="","",'Receipts'!H407)</f>
        <v/>
      </c>
    </row>
    <row r="408">
      <c r="J408" t="str">
        <f>IF('Receipts'!E408="","",408)</f>
      </c>
      <c r="K408" s="15" t="str">
        <f>IF('Receipts'!E408="","",IF(ISNUMBER('Receipts'!E408),'Receipts'!E408,DATEVALUE('Receipts'!E408)))</f>
      </c>
      <c r="L408" s="21" t="str">
        <f>IF('Receipts'!C408="","",'Receipts'!C408)</f>
        <v/>
      </c>
      <c r="M408" t="str">
        <f>IF('Receipts'!D408="","",'Receipts'!D408)</f>
        <v/>
      </c>
      <c r="N408" t="str">
        <f>IF('Receipts'!G408="","",'Receipts'!G408)</f>
        <v/>
      </c>
      <c r="O408" s="21" t="str">
        <f>IF('Receipts'!H408="","",'Receipts'!H408)</f>
        <v/>
      </c>
    </row>
    <row r="409">
      <c r="J409" t="str">
        <f>IF('Receipts'!E409="","",409)</f>
      </c>
      <c r="K409" s="15" t="str">
        <f>IF('Receipts'!E409="","",IF(ISNUMBER('Receipts'!E409),'Receipts'!E409,DATEVALUE('Receipts'!E409)))</f>
      </c>
      <c r="L409" s="21" t="str">
        <f>IF('Receipts'!C409="","",'Receipts'!C409)</f>
        <v/>
      </c>
      <c r="M409" t="str">
        <f>IF('Receipts'!D409="","",'Receipts'!D409)</f>
        <v/>
      </c>
      <c r="N409" t="str">
        <f>IF('Receipts'!G409="","",'Receipts'!G409)</f>
        <v/>
      </c>
      <c r="O409" s="21" t="str">
        <f>IF('Receipts'!H409="","",'Receipts'!H409)</f>
        <v/>
      </c>
    </row>
    <row r="410">
      <c r="J410" t="str">
        <f>IF('Receipts'!E410="","",410)</f>
      </c>
      <c r="K410" s="15" t="str">
        <f>IF('Receipts'!E410="","",IF(ISNUMBER('Receipts'!E410),'Receipts'!E410,DATEVALUE('Receipts'!E410)))</f>
      </c>
      <c r="L410" s="21" t="str">
        <f>IF('Receipts'!C410="","",'Receipts'!C410)</f>
        <v/>
      </c>
      <c r="M410" t="str">
        <f>IF('Receipts'!D410="","",'Receipts'!D410)</f>
        <v/>
      </c>
      <c r="N410" t="str">
        <f>IF('Receipts'!G410="","",'Receipts'!G410)</f>
        <v/>
      </c>
      <c r="O410" s="21" t="str">
        <f>IF('Receipts'!H410="","",'Receipts'!H410)</f>
        <v/>
      </c>
    </row>
    <row r="411">
      <c r="J411" t="str">
        <f>IF('Receipts'!E411="","",411)</f>
      </c>
      <c r="K411" s="15" t="str">
        <f>IF('Receipts'!E411="","",IF(ISNUMBER('Receipts'!E411),'Receipts'!E411,DATEVALUE('Receipts'!E411)))</f>
      </c>
      <c r="L411" s="21" t="str">
        <f>IF('Receipts'!C411="","",'Receipts'!C411)</f>
        <v/>
      </c>
      <c r="M411" t="str">
        <f>IF('Receipts'!D411="","",'Receipts'!D411)</f>
        <v/>
      </c>
      <c r="N411" t="str">
        <f>IF('Receipts'!G411="","",'Receipts'!G411)</f>
        <v/>
      </c>
      <c r="O411" s="21" t="str">
        <f>IF('Receipts'!H411="","",'Receipts'!H411)</f>
        <v/>
      </c>
    </row>
    <row r="412">
      <c r="J412" t="str">
        <f>IF('Receipts'!E412="","",412)</f>
      </c>
      <c r="K412" s="15" t="str">
        <f>IF('Receipts'!E412="","",IF(ISNUMBER('Receipts'!E412),'Receipts'!E412,DATEVALUE('Receipts'!E412)))</f>
      </c>
      <c r="L412" s="21" t="str">
        <f>IF('Receipts'!C412="","",'Receipts'!C412)</f>
        <v/>
      </c>
      <c r="M412" t="str">
        <f>IF('Receipts'!D412="","",'Receipts'!D412)</f>
        <v/>
      </c>
      <c r="N412" t="str">
        <f>IF('Receipts'!G412="","",'Receipts'!G412)</f>
        <v/>
      </c>
      <c r="O412" s="21" t="str">
        <f>IF('Receipts'!H412="","",'Receipts'!H412)</f>
        <v/>
      </c>
    </row>
    <row r="413">
      <c r="J413" t="str">
        <f>IF('Receipts'!E413="","",413)</f>
      </c>
      <c r="K413" s="15" t="str">
        <f>IF('Receipts'!E413="","",IF(ISNUMBER('Receipts'!E413),'Receipts'!E413,DATEVALUE('Receipts'!E413)))</f>
      </c>
      <c r="L413" s="21" t="str">
        <f>IF('Receipts'!C413="","",'Receipts'!C413)</f>
        <v/>
      </c>
      <c r="M413" t="str">
        <f>IF('Receipts'!D413="","",'Receipts'!D413)</f>
        <v/>
      </c>
      <c r="N413" t="str">
        <f>IF('Receipts'!G413="","",'Receipts'!G413)</f>
        <v/>
      </c>
      <c r="O413" s="21" t="str">
        <f>IF('Receipts'!H413="","",'Receipts'!H413)</f>
        <v/>
      </c>
    </row>
    <row r="414">
      <c r="J414" t="str">
        <f>IF('Receipts'!E414="","",414)</f>
      </c>
      <c r="K414" s="15" t="str">
        <f>IF('Receipts'!E414="","",IF(ISNUMBER('Receipts'!E414),'Receipts'!E414,DATEVALUE('Receipts'!E414)))</f>
      </c>
      <c r="L414" s="21" t="str">
        <f>IF('Receipts'!C414="","",'Receipts'!C414)</f>
        <v/>
      </c>
      <c r="M414" t="str">
        <f>IF('Receipts'!D414="","",'Receipts'!D414)</f>
        <v/>
      </c>
      <c r="N414" t="str">
        <f>IF('Receipts'!G414="","",'Receipts'!G414)</f>
        <v/>
      </c>
      <c r="O414" s="21" t="str">
        <f>IF('Receipts'!H414="","",'Receipts'!H414)</f>
        <v/>
      </c>
    </row>
    <row r="415">
      <c r="J415" t="str">
        <f>IF('Receipts'!E415="","",415)</f>
      </c>
      <c r="K415" s="15" t="str">
        <f>IF('Receipts'!E415="","",IF(ISNUMBER('Receipts'!E415),'Receipts'!E415,DATEVALUE('Receipts'!E415)))</f>
      </c>
      <c r="L415" s="21" t="str">
        <f>IF('Receipts'!C415="","",'Receipts'!C415)</f>
        <v/>
      </c>
      <c r="M415" t="str">
        <f>IF('Receipts'!D415="","",'Receipts'!D415)</f>
        <v/>
      </c>
      <c r="N415" t="str">
        <f>IF('Receipts'!G415="","",'Receipts'!G415)</f>
        <v/>
      </c>
      <c r="O415" s="21" t="str">
        <f>IF('Receipts'!H415="","",'Receipts'!H415)</f>
        <v/>
      </c>
    </row>
    <row r="416">
      <c r="J416" t="str">
        <f>IF('Receipts'!E416="","",416)</f>
      </c>
      <c r="K416" s="15" t="str">
        <f>IF('Receipts'!E416="","",IF(ISNUMBER('Receipts'!E416),'Receipts'!E416,DATEVALUE('Receipts'!E416)))</f>
      </c>
      <c r="L416" s="21" t="str">
        <f>IF('Receipts'!C416="","",'Receipts'!C416)</f>
        <v/>
      </c>
      <c r="M416" t="str">
        <f>IF('Receipts'!D416="","",'Receipts'!D416)</f>
        <v/>
      </c>
      <c r="N416" t="str">
        <f>IF('Receipts'!G416="","",'Receipts'!G416)</f>
        <v/>
      </c>
      <c r="O416" s="21" t="str">
        <f>IF('Receipts'!H416="","",'Receipts'!H416)</f>
        <v/>
      </c>
    </row>
    <row r="417">
      <c r="J417" t="str">
        <f>IF('Receipts'!E417="","",417)</f>
      </c>
      <c r="K417" s="15" t="str">
        <f>IF('Receipts'!E417="","",IF(ISNUMBER('Receipts'!E417),'Receipts'!E417,DATEVALUE('Receipts'!E417)))</f>
      </c>
      <c r="L417" s="21" t="str">
        <f>IF('Receipts'!C417="","",'Receipts'!C417)</f>
        <v/>
      </c>
      <c r="M417" t="str">
        <f>IF('Receipts'!D417="","",'Receipts'!D417)</f>
        <v/>
      </c>
      <c r="N417" t="str">
        <f>IF('Receipts'!G417="","",'Receipts'!G417)</f>
        <v/>
      </c>
      <c r="O417" s="21" t="str">
        <f>IF('Receipts'!H417="","",'Receipts'!H417)</f>
        <v/>
      </c>
    </row>
    <row r="418">
      <c r="J418" t="str">
        <f>IF('Receipts'!E418="","",418)</f>
      </c>
      <c r="K418" s="15" t="str">
        <f>IF('Receipts'!E418="","",IF(ISNUMBER('Receipts'!E418),'Receipts'!E418,DATEVALUE('Receipts'!E418)))</f>
      </c>
      <c r="L418" s="21" t="str">
        <f>IF('Receipts'!C418="","",'Receipts'!C418)</f>
        <v/>
      </c>
      <c r="M418" t="str">
        <f>IF('Receipts'!D418="","",'Receipts'!D418)</f>
        <v/>
      </c>
      <c r="N418" t="str">
        <f>IF('Receipts'!G418="","",'Receipts'!G418)</f>
        <v/>
      </c>
      <c r="O418" s="21" t="str">
        <f>IF('Receipts'!H418="","",'Receipts'!H418)</f>
        <v/>
      </c>
    </row>
    <row r="419">
      <c r="J419" t="str">
        <f>IF('Receipts'!E419="","",419)</f>
      </c>
      <c r="K419" s="15" t="str">
        <f>IF('Receipts'!E419="","",IF(ISNUMBER('Receipts'!E419),'Receipts'!E419,DATEVALUE('Receipts'!E419)))</f>
      </c>
      <c r="L419" s="21" t="str">
        <f>IF('Receipts'!C419="","",'Receipts'!C419)</f>
        <v/>
      </c>
      <c r="M419" t="str">
        <f>IF('Receipts'!D419="","",'Receipts'!D419)</f>
        <v/>
      </c>
      <c r="N419" t="str">
        <f>IF('Receipts'!G419="","",'Receipts'!G419)</f>
        <v/>
      </c>
      <c r="O419" s="21" t="str">
        <f>IF('Receipts'!H419="","",'Receipts'!H419)</f>
        <v/>
      </c>
    </row>
    <row r="420">
      <c r="J420" t="str">
        <f>IF('Receipts'!E420="","",420)</f>
      </c>
      <c r="K420" s="15" t="str">
        <f>IF('Receipts'!E420="","",IF(ISNUMBER('Receipts'!E420),'Receipts'!E420,DATEVALUE('Receipts'!E420)))</f>
      </c>
      <c r="L420" s="21" t="str">
        <f>IF('Receipts'!C420="","",'Receipts'!C420)</f>
        <v/>
      </c>
      <c r="M420" t="str">
        <f>IF('Receipts'!D420="","",'Receipts'!D420)</f>
        <v/>
      </c>
      <c r="N420" t="str">
        <f>IF('Receipts'!G420="","",'Receipts'!G420)</f>
        <v/>
      </c>
      <c r="O420" s="21" t="str">
        <f>IF('Receipts'!H420="","",'Receipts'!H420)</f>
        <v/>
      </c>
    </row>
    <row r="421">
      <c r="J421" t="str">
        <f>IF('Receipts'!E421="","",421)</f>
      </c>
      <c r="K421" s="15" t="str">
        <f>IF('Receipts'!E421="","",IF(ISNUMBER('Receipts'!E421),'Receipts'!E421,DATEVALUE('Receipts'!E421)))</f>
      </c>
      <c r="L421" s="21" t="str">
        <f>IF('Receipts'!C421="","",'Receipts'!C421)</f>
        <v/>
      </c>
      <c r="M421" t="str">
        <f>IF('Receipts'!D421="","",'Receipts'!D421)</f>
        <v/>
      </c>
      <c r="N421" t="str">
        <f>IF('Receipts'!G421="","",'Receipts'!G421)</f>
        <v/>
      </c>
      <c r="O421" s="21" t="str">
        <f>IF('Receipts'!H421="","",'Receipts'!H421)</f>
        <v/>
      </c>
    </row>
    <row r="422">
      <c r="J422" t="str">
        <f>IF('Receipts'!E422="","",422)</f>
      </c>
      <c r="K422" s="15" t="str">
        <f>IF('Receipts'!E422="","",IF(ISNUMBER('Receipts'!E422),'Receipts'!E422,DATEVALUE('Receipts'!E422)))</f>
      </c>
      <c r="L422" s="21" t="str">
        <f>IF('Receipts'!C422="","",'Receipts'!C422)</f>
        <v/>
      </c>
      <c r="M422" t="str">
        <f>IF('Receipts'!D422="","",'Receipts'!D422)</f>
        <v/>
      </c>
      <c r="N422" t="str">
        <f>IF('Receipts'!G422="","",'Receipts'!G422)</f>
        <v/>
      </c>
      <c r="O422" s="21" t="str">
        <f>IF('Receipts'!H422="","",'Receipts'!H422)</f>
        <v/>
      </c>
    </row>
    <row r="423">
      <c r="J423" t="str">
        <f>IF('Receipts'!E423="","",423)</f>
      </c>
      <c r="K423" s="15" t="str">
        <f>IF('Receipts'!E423="","",IF(ISNUMBER('Receipts'!E423),'Receipts'!E423,DATEVALUE('Receipts'!E423)))</f>
      </c>
      <c r="L423" s="21" t="str">
        <f>IF('Receipts'!C423="","",'Receipts'!C423)</f>
        <v/>
      </c>
      <c r="M423" t="str">
        <f>IF('Receipts'!D423="","",'Receipts'!D423)</f>
        <v/>
      </c>
      <c r="N423" t="str">
        <f>IF('Receipts'!G423="","",'Receipts'!G423)</f>
        <v/>
      </c>
      <c r="O423" s="21" t="str">
        <f>IF('Receipts'!H423="","",'Receipts'!H423)</f>
        <v/>
      </c>
    </row>
    <row r="424">
      <c r="J424" t="str">
        <f>IF('Receipts'!E424="","",424)</f>
      </c>
      <c r="K424" s="15" t="str">
        <f>IF('Receipts'!E424="","",IF(ISNUMBER('Receipts'!E424),'Receipts'!E424,DATEVALUE('Receipts'!E424)))</f>
      </c>
      <c r="L424" s="21" t="str">
        <f>IF('Receipts'!C424="","",'Receipts'!C424)</f>
        <v/>
      </c>
      <c r="M424" t="str">
        <f>IF('Receipts'!D424="","",'Receipts'!D424)</f>
        <v/>
      </c>
      <c r="N424" t="str">
        <f>IF('Receipts'!G424="","",'Receipts'!G424)</f>
        <v/>
      </c>
      <c r="O424" s="21" t="str">
        <f>IF('Receipts'!H424="","",'Receipts'!H424)</f>
        <v/>
      </c>
    </row>
    <row r="425">
      <c r="J425" t="str">
        <f>IF('Receipts'!E425="","",425)</f>
      </c>
      <c r="K425" s="15" t="str">
        <f>IF('Receipts'!E425="","",IF(ISNUMBER('Receipts'!E425),'Receipts'!E425,DATEVALUE('Receipts'!E425)))</f>
      </c>
      <c r="L425" s="21" t="str">
        <f>IF('Receipts'!C425="","",'Receipts'!C425)</f>
        <v/>
      </c>
      <c r="M425" t="str">
        <f>IF('Receipts'!D425="","",'Receipts'!D425)</f>
        <v/>
      </c>
      <c r="N425" t="str">
        <f>IF('Receipts'!G425="","",'Receipts'!G425)</f>
        <v/>
      </c>
      <c r="O425" s="21" t="str">
        <f>IF('Receipts'!H425="","",'Receipts'!H425)</f>
        <v/>
      </c>
    </row>
    <row r="426">
      <c r="J426" t="str">
        <f>IF('Receipts'!E426="","",426)</f>
      </c>
      <c r="K426" s="15" t="str">
        <f>IF('Receipts'!E426="","",IF(ISNUMBER('Receipts'!E426),'Receipts'!E426,DATEVALUE('Receipts'!E426)))</f>
      </c>
      <c r="L426" s="21" t="str">
        <f>IF('Receipts'!C426="","",'Receipts'!C426)</f>
        <v/>
      </c>
      <c r="M426" t="str">
        <f>IF('Receipts'!D426="","",'Receipts'!D426)</f>
        <v/>
      </c>
      <c r="N426" t="str">
        <f>IF('Receipts'!G426="","",'Receipts'!G426)</f>
        <v/>
      </c>
      <c r="O426" s="21" t="str">
        <f>IF('Receipts'!H426="","",'Receipts'!H426)</f>
        <v/>
      </c>
    </row>
    <row r="427">
      <c r="J427" t="str">
        <f>IF('Receipts'!E427="","",427)</f>
      </c>
      <c r="K427" s="15" t="str">
        <f>IF('Receipts'!E427="","",IF(ISNUMBER('Receipts'!E427),'Receipts'!E427,DATEVALUE('Receipts'!E427)))</f>
      </c>
      <c r="L427" s="21" t="str">
        <f>IF('Receipts'!C427="","",'Receipts'!C427)</f>
        <v/>
      </c>
      <c r="M427" t="str">
        <f>IF('Receipts'!D427="","",'Receipts'!D427)</f>
        <v/>
      </c>
      <c r="N427" t="str">
        <f>IF('Receipts'!G427="","",'Receipts'!G427)</f>
        <v/>
      </c>
      <c r="O427" s="21" t="str">
        <f>IF('Receipts'!H427="","",'Receipts'!H427)</f>
        <v/>
      </c>
    </row>
    <row r="428">
      <c r="J428" t="str">
        <f>IF('Receipts'!E428="","",428)</f>
      </c>
      <c r="K428" s="15" t="str">
        <f>IF('Receipts'!E428="","",IF(ISNUMBER('Receipts'!E428),'Receipts'!E428,DATEVALUE('Receipts'!E428)))</f>
      </c>
      <c r="L428" s="21" t="str">
        <f>IF('Receipts'!C428="","",'Receipts'!C428)</f>
        <v/>
      </c>
      <c r="M428" t="str">
        <f>IF('Receipts'!D428="","",'Receipts'!D428)</f>
        <v/>
      </c>
      <c r="N428" t="str">
        <f>IF('Receipts'!G428="","",'Receipts'!G428)</f>
        <v/>
      </c>
      <c r="O428" s="21" t="str">
        <f>IF('Receipts'!H428="","",'Receipts'!H428)</f>
        <v/>
      </c>
    </row>
    <row r="429">
      <c r="J429" t="str">
        <f>IF('Receipts'!E429="","",429)</f>
      </c>
      <c r="K429" s="15" t="str">
        <f>IF('Receipts'!E429="","",IF(ISNUMBER('Receipts'!E429),'Receipts'!E429,DATEVALUE('Receipts'!E429)))</f>
      </c>
      <c r="L429" s="21" t="str">
        <f>IF('Receipts'!C429="","",'Receipts'!C429)</f>
        <v/>
      </c>
      <c r="M429" t="str">
        <f>IF('Receipts'!D429="","",'Receipts'!D429)</f>
        <v/>
      </c>
      <c r="N429" t="str">
        <f>IF('Receipts'!G429="","",'Receipts'!G429)</f>
        <v/>
      </c>
      <c r="O429" s="21" t="str">
        <f>IF('Receipts'!H429="","",'Receipts'!H429)</f>
        <v/>
      </c>
    </row>
    <row r="430">
      <c r="J430" t="str">
        <f>IF('Receipts'!E430="","",430)</f>
      </c>
      <c r="K430" s="15" t="str">
        <f>IF('Receipts'!E430="","",IF(ISNUMBER('Receipts'!E430),'Receipts'!E430,DATEVALUE('Receipts'!E430)))</f>
      </c>
      <c r="L430" s="21" t="str">
        <f>IF('Receipts'!C430="","",'Receipts'!C430)</f>
        <v/>
      </c>
      <c r="M430" t="str">
        <f>IF('Receipts'!D430="","",'Receipts'!D430)</f>
        <v/>
      </c>
      <c r="N430" t="str">
        <f>IF('Receipts'!G430="","",'Receipts'!G430)</f>
        <v/>
      </c>
      <c r="O430" s="21" t="str">
        <f>IF('Receipts'!H430="","",'Receipts'!H430)</f>
        <v/>
      </c>
    </row>
    <row r="431">
      <c r="J431" t="str">
        <f>IF('Receipts'!E431="","",431)</f>
      </c>
      <c r="K431" s="15" t="str">
        <f>IF('Receipts'!E431="","",IF(ISNUMBER('Receipts'!E431),'Receipts'!E431,DATEVALUE('Receipts'!E431)))</f>
      </c>
      <c r="L431" s="21" t="str">
        <f>IF('Receipts'!C431="","",'Receipts'!C431)</f>
        <v/>
      </c>
      <c r="M431" t="str">
        <f>IF('Receipts'!D431="","",'Receipts'!D431)</f>
        <v/>
      </c>
      <c r="N431" t="str">
        <f>IF('Receipts'!G431="","",'Receipts'!G431)</f>
        <v/>
      </c>
      <c r="O431" s="21" t="str">
        <f>IF('Receipts'!H431="","",'Receipts'!H431)</f>
        <v/>
      </c>
    </row>
    <row r="432">
      <c r="J432" t="str">
        <f>IF('Receipts'!E432="","",432)</f>
      </c>
      <c r="K432" s="15" t="str">
        <f>IF('Receipts'!E432="","",IF(ISNUMBER('Receipts'!E432),'Receipts'!E432,DATEVALUE('Receipts'!E432)))</f>
      </c>
      <c r="L432" s="21" t="str">
        <f>IF('Receipts'!C432="","",'Receipts'!C432)</f>
        <v/>
      </c>
      <c r="M432" t="str">
        <f>IF('Receipts'!D432="","",'Receipts'!D432)</f>
        <v/>
      </c>
      <c r="N432" t="str">
        <f>IF('Receipts'!G432="","",'Receipts'!G432)</f>
        <v/>
      </c>
      <c r="O432" s="21" t="str">
        <f>IF('Receipts'!H432="","",'Receipts'!H432)</f>
        <v/>
      </c>
    </row>
    <row r="433">
      <c r="J433" t="str">
        <f>IF('Receipts'!E433="","",433)</f>
      </c>
      <c r="K433" s="15" t="str">
        <f>IF('Receipts'!E433="","",IF(ISNUMBER('Receipts'!E433),'Receipts'!E433,DATEVALUE('Receipts'!E433)))</f>
      </c>
      <c r="L433" s="21" t="str">
        <f>IF('Receipts'!C433="","",'Receipts'!C433)</f>
        <v/>
      </c>
      <c r="M433" t="str">
        <f>IF('Receipts'!D433="","",'Receipts'!D433)</f>
        <v/>
      </c>
      <c r="N433" t="str">
        <f>IF('Receipts'!G433="","",'Receipts'!G433)</f>
        <v/>
      </c>
      <c r="O433" s="21" t="str">
        <f>IF('Receipts'!H433="","",'Receipts'!H433)</f>
        <v/>
      </c>
    </row>
    <row r="434">
      <c r="J434" t="str">
        <f>IF('Receipts'!E434="","",434)</f>
      </c>
      <c r="K434" s="15" t="str">
        <f>IF('Receipts'!E434="","",IF(ISNUMBER('Receipts'!E434),'Receipts'!E434,DATEVALUE('Receipts'!E434)))</f>
      </c>
      <c r="L434" s="21" t="str">
        <f>IF('Receipts'!C434="","",'Receipts'!C434)</f>
        <v/>
      </c>
      <c r="M434" t="str">
        <f>IF('Receipts'!D434="","",'Receipts'!D434)</f>
        <v/>
      </c>
      <c r="N434" t="str">
        <f>IF('Receipts'!G434="","",'Receipts'!G434)</f>
        <v/>
      </c>
      <c r="O434" s="21" t="str">
        <f>IF('Receipts'!H434="","",'Receipts'!H434)</f>
        <v/>
      </c>
    </row>
    <row r="435">
      <c r="J435" t="str">
        <f>IF('Receipts'!E435="","",435)</f>
      </c>
      <c r="K435" s="15" t="str">
        <f>IF('Receipts'!E435="","",IF(ISNUMBER('Receipts'!E435),'Receipts'!E435,DATEVALUE('Receipts'!E435)))</f>
      </c>
      <c r="L435" s="21" t="str">
        <f>IF('Receipts'!C435="","",'Receipts'!C435)</f>
        <v/>
      </c>
      <c r="M435" t="str">
        <f>IF('Receipts'!D435="","",'Receipts'!D435)</f>
        <v/>
      </c>
      <c r="N435" t="str">
        <f>IF('Receipts'!G435="","",'Receipts'!G435)</f>
        <v/>
      </c>
      <c r="O435" s="21" t="str">
        <f>IF('Receipts'!H435="","",'Receipts'!H435)</f>
        <v/>
      </c>
    </row>
    <row r="436">
      <c r="J436" t="str">
        <f>IF('Receipts'!E436="","",436)</f>
      </c>
      <c r="K436" s="15" t="str">
        <f>IF('Receipts'!E436="","",IF(ISNUMBER('Receipts'!E436),'Receipts'!E436,DATEVALUE('Receipts'!E436)))</f>
      </c>
      <c r="L436" s="21" t="str">
        <f>IF('Receipts'!C436="","",'Receipts'!C436)</f>
        <v/>
      </c>
      <c r="M436" t="str">
        <f>IF('Receipts'!D436="","",'Receipts'!D436)</f>
        <v/>
      </c>
      <c r="N436" t="str">
        <f>IF('Receipts'!G436="","",'Receipts'!G436)</f>
        <v/>
      </c>
      <c r="O436" s="21" t="str">
        <f>IF('Receipts'!H436="","",'Receipts'!H436)</f>
        <v/>
      </c>
    </row>
    <row r="437">
      <c r="J437" t="str">
        <f>IF('Receipts'!E437="","",437)</f>
      </c>
      <c r="K437" s="15" t="str">
        <f>IF('Receipts'!E437="","",IF(ISNUMBER('Receipts'!E437),'Receipts'!E437,DATEVALUE('Receipts'!E437)))</f>
      </c>
      <c r="L437" s="21" t="str">
        <f>IF('Receipts'!C437="","",'Receipts'!C437)</f>
        <v/>
      </c>
      <c r="M437" t="str">
        <f>IF('Receipts'!D437="","",'Receipts'!D437)</f>
        <v/>
      </c>
      <c r="N437" t="str">
        <f>IF('Receipts'!G437="","",'Receipts'!G437)</f>
        <v/>
      </c>
      <c r="O437" s="21" t="str">
        <f>IF('Receipts'!H437="","",'Receipts'!H437)</f>
        <v/>
      </c>
    </row>
    <row r="438">
      <c r="J438" t="str">
        <f>IF('Receipts'!E438="","",438)</f>
      </c>
      <c r="K438" s="15" t="str">
        <f>IF('Receipts'!E438="","",IF(ISNUMBER('Receipts'!E438),'Receipts'!E438,DATEVALUE('Receipts'!E438)))</f>
      </c>
      <c r="L438" s="21" t="str">
        <f>IF('Receipts'!C438="","",'Receipts'!C438)</f>
        <v/>
      </c>
      <c r="M438" t="str">
        <f>IF('Receipts'!D438="","",'Receipts'!D438)</f>
        <v/>
      </c>
      <c r="N438" t="str">
        <f>IF('Receipts'!G438="","",'Receipts'!G438)</f>
        <v/>
      </c>
      <c r="O438" s="21" t="str">
        <f>IF('Receipts'!H438="","",'Receipts'!H438)</f>
        <v/>
      </c>
    </row>
    <row r="439">
      <c r="J439" t="str">
        <f>IF('Receipts'!E439="","",439)</f>
      </c>
      <c r="K439" s="15" t="str">
        <f>IF('Receipts'!E439="","",IF(ISNUMBER('Receipts'!E439),'Receipts'!E439,DATEVALUE('Receipts'!E439)))</f>
      </c>
      <c r="L439" s="21" t="str">
        <f>IF('Receipts'!C439="","",'Receipts'!C439)</f>
        <v/>
      </c>
      <c r="M439" t="str">
        <f>IF('Receipts'!D439="","",'Receipts'!D439)</f>
        <v/>
      </c>
      <c r="N439" t="str">
        <f>IF('Receipts'!G439="","",'Receipts'!G439)</f>
        <v/>
      </c>
      <c r="O439" s="21" t="str">
        <f>IF('Receipts'!H439="","",'Receipts'!H439)</f>
        <v/>
      </c>
    </row>
    <row r="440">
      <c r="J440" t="str">
        <f>IF('Receipts'!E440="","",440)</f>
      </c>
      <c r="K440" s="15" t="str">
        <f>IF('Receipts'!E440="","",IF(ISNUMBER('Receipts'!E440),'Receipts'!E440,DATEVALUE('Receipts'!E440)))</f>
      </c>
      <c r="L440" s="21" t="str">
        <f>IF('Receipts'!C440="","",'Receipts'!C440)</f>
        <v/>
      </c>
      <c r="M440" t="str">
        <f>IF('Receipts'!D440="","",'Receipts'!D440)</f>
        <v/>
      </c>
      <c r="N440" t="str">
        <f>IF('Receipts'!G440="","",'Receipts'!G440)</f>
        <v/>
      </c>
      <c r="O440" s="21" t="str">
        <f>IF('Receipts'!H440="","",'Receipts'!H440)</f>
        <v/>
      </c>
    </row>
    <row r="441">
      <c r="J441" t="str">
        <f>IF('Receipts'!E441="","",441)</f>
      </c>
      <c r="K441" s="15" t="str">
        <f>IF('Receipts'!E441="","",IF(ISNUMBER('Receipts'!E441),'Receipts'!E441,DATEVALUE('Receipts'!E441)))</f>
      </c>
      <c r="L441" s="21" t="str">
        <f>IF('Receipts'!C441="","",'Receipts'!C441)</f>
        <v/>
      </c>
      <c r="M441" t="str">
        <f>IF('Receipts'!D441="","",'Receipts'!D441)</f>
        <v/>
      </c>
      <c r="N441" t="str">
        <f>IF('Receipts'!G441="","",'Receipts'!G441)</f>
        <v/>
      </c>
      <c r="O441" s="21" t="str">
        <f>IF('Receipts'!H441="","",'Receipts'!H441)</f>
        <v/>
      </c>
    </row>
    <row r="442">
      <c r="J442" t="str">
        <f>IF('Receipts'!E442="","",442)</f>
      </c>
      <c r="K442" s="15" t="str">
        <f>IF('Receipts'!E442="","",IF(ISNUMBER('Receipts'!E442),'Receipts'!E442,DATEVALUE('Receipts'!E442)))</f>
      </c>
      <c r="L442" s="21" t="str">
        <f>IF('Receipts'!C442="","",'Receipts'!C442)</f>
        <v/>
      </c>
      <c r="M442" t="str">
        <f>IF('Receipts'!D442="","",'Receipts'!D442)</f>
        <v/>
      </c>
      <c r="N442" t="str">
        <f>IF('Receipts'!G442="","",'Receipts'!G442)</f>
        <v/>
      </c>
      <c r="O442" s="21" t="str">
        <f>IF('Receipts'!H442="","",'Receipts'!H442)</f>
        <v/>
      </c>
    </row>
    <row r="443">
      <c r="J443" t="str">
        <f>IF('Receipts'!E443="","",443)</f>
      </c>
      <c r="K443" s="15" t="str">
        <f>IF('Receipts'!E443="","",IF(ISNUMBER('Receipts'!E443),'Receipts'!E443,DATEVALUE('Receipts'!E443)))</f>
      </c>
      <c r="L443" s="21" t="str">
        <f>IF('Receipts'!C443="","",'Receipts'!C443)</f>
        <v/>
      </c>
      <c r="M443" t="str">
        <f>IF('Receipts'!D443="","",'Receipts'!D443)</f>
        <v/>
      </c>
      <c r="N443" t="str">
        <f>IF('Receipts'!G443="","",'Receipts'!G443)</f>
        <v/>
      </c>
      <c r="O443" s="21" t="str">
        <f>IF('Receipts'!H443="","",'Receipts'!H443)</f>
        <v/>
      </c>
    </row>
    <row r="444">
      <c r="J444" t="str">
        <f>IF('Receipts'!E444="","",444)</f>
      </c>
      <c r="K444" s="15" t="str">
        <f>IF('Receipts'!E444="","",IF(ISNUMBER('Receipts'!E444),'Receipts'!E444,DATEVALUE('Receipts'!E444)))</f>
      </c>
      <c r="L444" s="21" t="str">
        <f>IF('Receipts'!C444="","",'Receipts'!C444)</f>
        <v/>
      </c>
      <c r="M444" t="str">
        <f>IF('Receipts'!D444="","",'Receipts'!D444)</f>
        <v/>
      </c>
      <c r="N444" t="str">
        <f>IF('Receipts'!G444="","",'Receipts'!G444)</f>
        <v/>
      </c>
      <c r="O444" s="21" t="str">
        <f>IF('Receipts'!H444="","",'Receipts'!H444)</f>
        <v/>
      </c>
    </row>
    <row r="445">
      <c r="J445" t="str">
        <f>IF('Receipts'!E445="","",445)</f>
      </c>
      <c r="K445" s="15" t="str">
        <f>IF('Receipts'!E445="","",IF(ISNUMBER('Receipts'!E445),'Receipts'!E445,DATEVALUE('Receipts'!E445)))</f>
      </c>
      <c r="L445" s="21" t="str">
        <f>IF('Receipts'!C445="","",'Receipts'!C445)</f>
        <v/>
      </c>
      <c r="M445" t="str">
        <f>IF('Receipts'!D445="","",'Receipts'!D445)</f>
        <v/>
      </c>
      <c r="N445" t="str">
        <f>IF('Receipts'!G445="","",'Receipts'!G445)</f>
        <v/>
      </c>
      <c r="O445" s="21" t="str">
        <f>IF('Receipts'!H445="","",'Receipts'!H445)</f>
        <v/>
      </c>
    </row>
    <row r="446">
      <c r="J446" t="str">
        <f>IF('Receipts'!E446="","",446)</f>
      </c>
      <c r="K446" s="15" t="str">
        <f>IF('Receipts'!E446="","",IF(ISNUMBER('Receipts'!E446),'Receipts'!E446,DATEVALUE('Receipts'!E446)))</f>
      </c>
      <c r="L446" s="21" t="str">
        <f>IF('Receipts'!C446="","",'Receipts'!C446)</f>
        <v/>
      </c>
      <c r="M446" t="str">
        <f>IF('Receipts'!D446="","",'Receipts'!D446)</f>
        <v/>
      </c>
      <c r="N446" t="str">
        <f>IF('Receipts'!G446="","",'Receipts'!G446)</f>
        <v/>
      </c>
      <c r="O446" s="21" t="str">
        <f>IF('Receipts'!H446="","",'Receipts'!H446)</f>
        <v/>
      </c>
    </row>
    <row r="447">
      <c r="J447" t="str">
        <f>IF('Receipts'!E447="","",447)</f>
      </c>
      <c r="K447" s="15" t="str">
        <f>IF('Receipts'!E447="","",IF(ISNUMBER('Receipts'!E447),'Receipts'!E447,DATEVALUE('Receipts'!E447)))</f>
      </c>
      <c r="L447" s="21" t="str">
        <f>IF('Receipts'!C447="","",'Receipts'!C447)</f>
        <v/>
      </c>
      <c r="M447" t="str">
        <f>IF('Receipts'!D447="","",'Receipts'!D447)</f>
        <v/>
      </c>
      <c r="N447" t="str">
        <f>IF('Receipts'!G447="","",'Receipts'!G447)</f>
        <v/>
      </c>
      <c r="O447" s="21" t="str">
        <f>IF('Receipts'!H447="","",'Receipts'!H447)</f>
        <v/>
      </c>
    </row>
    <row r="448">
      <c r="J448" t="str">
        <f>IF('Receipts'!E448="","",448)</f>
      </c>
      <c r="K448" s="15" t="str">
        <f>IF('Receipts'!E448="","",IF(ISNUMBER('Receipts'!E448),'Receipts'!E448,DATEVALUE('Receipts'!E448)))</f>
      </c>
      <c r="L448" s="21" t="str">
        <f>IF('Receipts'!C448="","",'Receipts'!C448)</f>
        <v/>
      </c>
      <c r="M448" t="str">
        <f>IF('Receipts'!D448="","",'Receipts'!D448)</f>
        <v/>
      </c>
      <c r="N448" t="str">
        <f>IF('Receipts'!G448="","",'Receipts'!G448)</f>
        <v/>
      </c>
      <c r="O448" s="21" t="str">
        <f>IF('Receipts'!H448="","",'Receipts'!H448)</f>
        <v/>
      </c>
    </row>
    <row r="449">
      <c r="J449" t="str">
        <f>IF('Receipts'!E449="","",449)</f>
      </c>
      <c r="K449" s="15" t="str">
        <f>IF('Receipts'!E449="","",IF(ISNUMBER('Receipts'!E449),'Receipts'!E449,DATEVALUE('Receipts'!E449)))</f>
      </c>
      <c r="L449" s="21" t="str">
        <f>IF('Receipts'!C449="","",'Receipts'!C449)</f>
        <v/>
      </c>
      <c r="M449" t="str">
        <f>IF('Receipts'!D449="","",'Receipts'!D449)</f>
        <v/>
      </c>
      <c r="N449" t="str">
        <f>IF('Receipts'!G449="","",'Receipts'!G449)</f>
        <v/>
      </c>
      <c r="O449" s="21" t="str">
        <f>IF('Receipts'!H449="","",'Receipts'!H449)</f>
        <v/>
      </c>
    </row>
    <row r="450">
      <c r="J450" t="str">
        <f>IF('Receipts'!E450="","",450)</f>
      </c>
      <c r="K450" s="15" t="str">
        <f>IF('Receipts'!E450="","",IF(ISNUMBER('Receipts'!E450),'Receipts'!E450,DATEVALUE('Receipts'!E450)))</f>
      </c>
      <c r="L450" s="21" t="str">
        <f>IF('Receipts'!C450="","",'Receipts'!C450)</f>
        <v/>
      </c>
      <c r="M450" t="str">
        <f>IF('Receipts'!D450="","",'Receipts'!D450)</f>
        <v/>
      </c>
      <c r="N450" t="str">
        <f>IF('Receipts'!G450="","",'Receipts'!G450)</f>
        <v/>
      </c>
      <c r="O450" s="21" t="str">
        <f>IF('Receipts'!H450="","",'Receipts'!H450)</f>
        <v/>
      </c>
    </row>
    <row r="451">
      <c r="J451" t="str">
        <f>IF('Receipts'!E451="","",451)</f>
      </c>
      <c r="K451" s="15" t="str">
        <f>IF('Receipts'!E451="","",IF(ISNUMBER('Receipts'!E451),'Receipts'!E451,DATEVALUE('Receipts'!E451)))</f>
      </c>
      <c r="L451" s="21" t="str">
        <f>IF('Receipts'!C451="","",'Receipts'!C451)</f>
        <v/>
      </c>
      <c r="M451" t="str">
        <f>IF('Receipts'!D451="","",'Receipts'!D451)</f>
        <v/>
      </c>
      <c r="N451" t="str">
        <f>IF('Receipts'!G451="","",'Receipts'!G451)</f>
        <v/>
      </c>
      <c r="O451" s="21" t="str">
        <f>IF('Receipts'!H451="","",'Receipts'!H451)</f>
        <v/>
      </c>
    </row>
    <row r="452">
      <c r="J452" t="str">
        <f>IF('Receipts'!E452="","",452)</f>
      </c>
      <c r="K452" s="15" t="str">
        <f>IF('Receipts'!E452="","",IF(ISNUMBER('Receipts'!E452),'Receipts'!E452,DATEVALUE('Receipts'!E452)))</f>
      </c>
      <c r="L452" s="21" t="str">
        <f>IF('Receipts'!C452="","",'Receipts'!C452)</f>
        <v/>
      </c>
      <c r="M452" t="str">
        <f>IF('Receipts'!D452="","",'Receipts'!D452)</f>
        <v/>
      </c>
      <c r="N452" t="str">
        <f>IF('Receipts'!G452="","",'Receipts'!G452)</f>
        <v/>
      </c>
      <c r="O452" s="21" t="str">
        <f>IF('Receipts'!H452="","",'Receipts'!H452)</f>
        <v/>
      </c>
    </row>
    <row r="453">
      <c r="J453" t="str">
        <f>IF('Receipts'!E453="","",453)</f>
      </c>
      <c r="K453" s="15" t="str">
        <f>IF('Receipts'!E453="","",IF(ISNUMBER('Receipts'!E453),'Receipts'!E453,DATEVALUE('Receipts'!E453)))</f>
      </c>
      <c r="L453" s="21" t="str">
        <f>IF('Receipts'!C453="","",'Receipts'!C453)</f>
        <v/>
      </c>
      <c r="M453" t="str">
        <f>IF('Receipts'!D453="","",'Receipts'!D453)</f>
        <v/>
      </c>
      <c r="N453" t="str">
        <f>IF('Receipts'!G453="","",'Receipts'!G453)</f>
        <v/>
      </c>
      <c r="O453" s="21" t="str">
        <f>IF('Receipts'!H453="","",'Receipts'!H453)</f>
        <v/>
      </c>
    </row>
    <row r="454">
      <c r="J454" t="str">
        <f>IF('Receipts'!E454="","",454)</f>
      </c>
      <c r="K454" s="15" t="str">
        <f>IF('Receipts'!E454="","",IF(ISNUMBER('Receipts'!E454),'Receipts'!E454,DATEVALUE('Receipts'!E454)))</f>
      </c>
      <c r="L454" s="21" t="str">
        <f>IF('Receipts'!C454="","",'Receipts'!C454)</f>
        <v/>
      </c>
      <c r="M454" t="str">
        <f>IF('Receipts'!D454="","",'Receipts'!D454)</f>
        <v/>
      </c>
      <c r="N454" t="str">
        <f>IF('Receipts'!G454="","",'Receipts'!G454)</f>
        <v/>
      </c>
      <c r="O454" s="21" t="str">
        <f>IF('Receipts'!H454="","",'Receipts'!H454)</f>
        <v/>
      </c>
    </row>
    <row r="455">
      <c r="J455" t="str">
        <f>IF('Receipts'!E455="","",455)</f>
      </c>
      <c r="K455" s="15" t="str">
        <f>IF('Receipts'!E455="","",IF(ISNUMBER('Receipts'!E455),'Receipts'!E455,DATEVALUE('Receipts'!E455)))</f>
      </c>
      <c r="L455" s="21" t="str">
        <f>IF('Receipts'!C455="","",'Receipts'!C455)</f>
        <v/>
      </c>
      <c r="M455" t="str">
        <f>IF('Receipts'!D455="","",'Receipts'!D455)</f>
        <v/>
      </c>
      <c r="N455" t="str">
        <f>IF('Receipts'!G455="","",'Receipts'!G455)</f>
        <v/>
      </c>
      <c r="O455" s="21" t="str">
        <f>IF('Receipts'!H455="","",'Receipts'!H455)</f>
        <v/>
      </c>
    </row>
    <row r="456">
      <c r="J456" t="str">
        <f>IF('Receipts'!E456="","",456)</f>
      </c>
      <c r="K456" s="15" t="str">
        <f>IF('Receipts'!E456="","",IF(ISNUMBER('Receipts'!E456),'Receipts'!E456,DATEVALUE('Receipts'!E456)))</f>
      </c>
      <c r="L456" s="21" t="str">
        <f>IF('Receipts'!C456="","",'Receipts'!C456)</f>
        <v/>
      </c>
      <c r="M456" t="str">
        <f>IF('Receipts'!D456="","",'Receipts'!D456)</f>
        <v/>
      </c>
      <c r="N456" t="str">
        <f>IF('Receipts'!G456="","",'Receipts'!G456)</f>
        <v/>
      </c>
      <c r="O456" s="21" t="str">
        <f>IF('Receipts'!H456="","",'Receipts'!H456)</f>
        <v/>
      </c>
    </row>
    <row r="457">
      <c r="J457" t="str">
        <f>IF('Receipts'!E457="","",457)</f>
      </c>
      <c r="K457" s="15" t="str">
        <f>IF('Receipts'!E457="","",IF(ISNUMBER('Receipts'!E457),'Receipts'!E457,DATEVALUE('Receipts'!E457)))</f>
      </c>
      <c r="L457" s="21" t="str">
        <f>IF('Receipts'!C457="","",'Receipts'!C457)</f>
        <v/>
      </c>
      <c r="M457" t="str">
        <f>IF('Receipts'!D457="","",'Receipts'!D457)</f>
        <v/>
      </c>
      <c r="N457" t="str">
        <f>IF('Receipts'!G457="","",'Receipts'!G457)</f>
        <v/>
      </c>
      <c r="O457" s="21" t="str">
        <f>IF('Receipts'!H457="","",'Receipts'!H457)</f>
        <v/>
      </c>
    </row>
    <row r="458">
      <c r="J458" t="str">
        <f>IF('Receipts'!E458="","",458)</f>
      </c>
      <c r="K458" s="15" t="str">
        <f>IF('Receipts'!E458="","",IF(ISNUMBER('Receipts'!E458),'Receipts'!E458,DATEVALUE('Receipts'!E458)))</f>
      </c>
      <c r="L458" s="21" t="str">
        <f>IF('Receipts'!C458="","",'Receipts'!C458)</f>
        <v/>
      </c>
      <c r="M458" t="str">
        <f>IF('Receipts'!D458="","",'Receipts'!D458)</f>
        <v/>
      </c>
      <c r="N458" t="str">
        <f>IF('Receipts'!G458="","",'Receipts'!G458)</f>
        <v/>
      </c>
      <c r="O458" s="21" t="str">
        <f>IF('Receipts'!H458="","",'Receipts'!H458)</f>
        <v/>
      </c>
    </row>
    <row r="459">
      <c r="J459" t="str">
        <f>IF('Receipts'!E459="","",459)</f>
      </c>
      <c r="K459" s="15" t="str">
        <f>IF('Receipts'!E459="","",IF(ISNUMBER('Receipts'!E459),'Receipts'!E459,DATEVALUE('Receipts'!E459)))</f>
      </c>
      <c r="L459" s="21" t="str">
        <f>IF('Receipts'!C459="","",'Receipts'!C459)</f>
        <v/>
      </c>
      <c r="M459" t="str">
        <f>IF('Receipts'!D459="","",'Receipts'!D459)</f>
        <v/>
      </c>
      <c r="N459" t="str">
        <f>IF('Receipts'!G459="","",'Receipts'!G459)</f>
        <v/>
      </c>
      <c r="O459" s="21" t="str">
        <f>IF('Receipts'!H459="","",'Receipts'!H459)</f>
        <v/>
      </c>
    </row>
    <row r="460">
      <c r="J460" t="str">
        <f>IF('Receipts'!E460="","",460)</f>
      </c>
      <c r="K460" s="15" t="str">
        <f>IF('Receipts'!E460="","",IF(ISNUMBER('Receipts'!E460),'Receipts'!E460,DATEVALUE('Receipts'!E460)))</f>
      </c>
      <c r="L460" s="21" t="str">
        <f>IF('Receipts'!C460="","",'Receipts'!C460)</f>
        <v/>
      </c>
      <c r="M460" t="str">
        <f>IF('Receipts'!D460="","",'Receipts'!D460)</f>
        <v/>
      </c>
      <c r="N460" t="str">
        <f>IF('Receipts'!G460="","",'Receipts'!G460)</f>
        <v/>
      </c>
      <c r="O460" s="21" t="str">
        <f>IF('Receipts'!H460="","",'Receipts'!H460)</f>
        <v/>
      </c>
    </row>
    <row r="461">
      <c r="J461" t="str">
        <f>IF('Receipts'!E461="","",461)</f>
      </c>
      <c r="K461" s="15" t="str">
        <f>IF('Receipts'!E461="","",IF(ISNUMBER('Receipts'!E461),'Receipts'!E461,DATEVALUE('Receipts'!E461)))</f>
      </c>
      <c r="L461" s="21" t="str">
        <f>IF('Receipts'!C461="","",'Receipts'!C461)</f>
        <v/>
      </c>
      <c r="M461" t="str">
        <f>IF('Receipts'!D461="","",'Receipts'!D461)</f>
        <v/>
      </c>
      <c r="N461" t="str">
        <f>IF('Receipts'!G461="","",'Receipts'!G461)</f>
        <v/>
      </c>
      <c r="O461" s="21" t="str">
        <f>IF('Receipts'!H461="","",'Receipts'!H461)</f>
        <v/>
      </c>
    </row>
    <row r="462">
      <c r="J462" t="str">
        <f>IF('Receipts'!E462="","",462)</f>
      </c>
      <c r="K462" s="15" t="str">
        <f>IF('Receipts'!E462="","",IF(ISNUMBER('Receipts'!E462),'Receipts'!E462,DATEVALUE('Receipts'!E462)))</f>
      </c>
      <c r="L462" s="21" t="str">
        <f>IF('Receipts'!C462="","",'Receipts'!C462)</f>
        <v/>
      </c>
      <c r="M462" t="str">
        <f>IF('Receipts'!D462="","",'Receipts'!D462)</f>
        <v/>
      </c>
      <c r="N462" t="str">
        <f>IF('Receipts'!G462="","",'Receipts'!G462)</f>
        <v/>
      </c>
      <c r="O462" s="21" t="str">
        <f>IF('Receipts'!H462="","",'Receipts'!H462)</f>
        <v/>
      </c>
    </row>
    <row r="463">
      <c r="J463" t="str">
        <f>IF('Receipts'!E463="","",463)</f>
      </c>
      <c r="K463" s="15" t="str">
        <f>IF('Receipts'!E463="","",IF(ISNUMBER('Receipts'!E463),'Receipts'!E463,DATEVALUE('Receipts'!E463)))</f>
      </c>
      <c r="L463" s="21" t="str">
        <f>IF('Receipts'!C463="","",'Receipts'!C463)</f>
        <v/>
      </c>
      <c r="M463" t="str">
        <f>IF('Receipts'!D463="","",'Receipts'!D463)</f>
        <v/>
      </c>
      <c r="N463" t="str">
        <f>IF('Receipts'!G463="","",'Receipts'!G463)</f>
        <v/>
      </c>
      <c r="O463" s="21" t="str">
        <f>IF('Receipts'!H463="","",'Receipts'!H463)</f>
        <v/>
      </c>
    </row>
    <row r="464">
      <c r="J464" t="str">
        <f>IF('Receipts'!E464="","",464)</f>
      </c>
      <c r="K464" s="15" t="str">
        <f>IF('Receipts'!E464="","",IF(ISNUMBER('Receipts'!E464),'Receipts'!E464,DATEVALUE('Receipts'!E464)))</f>
      </c>
      <c r="L464" s="21" t="str">
        <f>IF('Receipts'!C464="","",'Receipts'!C464)</f>
        <v/>
      </c>
      <c r="M464" t="str">
        <f>IF('Receipts'!D464="","",'Receipts'!D464)</f>
        <v/>
      </c>
      <c r="N464" t="str">
        <f>IF('Receipts'!G464="","",'Receipts'!G464)</f>
        <v/>
      </c>
      <c r="O464" s="21" t="str">
        <f>IF('Receipts'!H464="","",'Receipts'!H464)</f>
        <v/>
      </c>
    </row>
    <row r="465">
      <c r="J465" t="str">
        <f>IF('Receipts'!E465="","",465)</f>
      </c>
      <c r="K465" s="15" t="str">
        <f>IF('Receipts'!E465="","",IF(ISNUMBER('Receipts'!E465),'Receipts'!E465,DATEVALUE('Receipts'!E465)))</f>
      </c>
      <c r="L465" s="21" t="str">
        <f>IF('Receipts'!C465="","",'Receipts'!C465)</f>
        <v/>
      </c>
      <c r="M465" t="str">
        <f>IF('Receipts'!D465="","",'Receipts'!D465)</f>
        <v/>
      </c>
      <c r="N465" t="str">
        <f>IF('Receipts'!G465="","",'Receipts'!G465)</f>
        <v/>
      </c>
      <c r="O465" s="21" t="str">
        <f>IF('Receipts'!H465="","",'Receipts'!H465)</f>
        <v/>
      </c>
    </row>
    <row r="466">
      <c r="J466" t="str">
        <f>IF('Receipts'!E466="","",466)</f>
      </c>
      <c r="K466" s="15" t="str">
        <f>IF('Receipts'!E466="","",IF(ISNUMBER('Receipts'!E466),'Receipts'!E466,DATEVALUE('Receipts'!E466)))</f>
      </c>
      <c r="L466" s="21" t="str">
        <f>IF('Receipts'!C466="","",'Receipts'!C466)</f>
        <v/>
      </c>
      <c r="M466" t="str">
        <f>IF('Receipts'!D466="","",'Receipts'!D466)</f>
        <v/>
      </c>
      <c r="N466" t="str">
        <f>IF('Receipts'!G466="","",'Receipts'!G466)</f>
        <v/>
      </c>
      <c r="O466" s="21" t="str">
        <f>IF('Receipts'!H466="","",'Receipts'!H466)</f>
        <v/>
      </c>
    </row>
    <row r="467">
      <c r="J467" t="str">
        <f>IF('Receipts'!E467="","",467)</f>
      </c>
      <c r="K467" s="15" t="str">
        <f>IF('Receipts'!E467="","",IF(ISNUMBER('Receipts'!E467),'Receipts'!E467,DATEVALUE('Receipts'!E467)))</f>
      </c>
      <c r="L467" s="21" t="str">
        <f>IF('Receipts'!C467="","",'Receipts'!C467)</f>
        <v/>
      </c>
      <c r="M467" t="str">
        <f>IF('Receipts'!D467="","",'Receipts'!D467)</f>
        <v/>
      </c>
      <c r="N467" t="str">
        <f>IF('Receipts'!G467="","",'Receipts'!G467)</f>
        <v/>
      </c>
      <c r="O467" s="21" t="str">
        <f>IF('Receipts'!H467="","",'Receipts'!H467)</f>
        <v/>
      </c>
    </row>
    <row r="468">
      <c r="J468" t="str">
        <f>IF('Receipts'!E468="","",468)</f>
      </c>
      <c r="K468" s="15" t="str">
        <f>IF('Receipts'!E468="","",IF(ISNUMBER('Receipts'!E468),'Receipts'!E468,DATEVALUE('Receipts'!E468)))</f>
      </c>
      <c r="L468" s="21" t="str">
        <f>IF('Receipts'!C468="","",'Receipts'!C468)</f>
        <v/>
      </c>
      <c r="M468" t="str">
        <f>IF('Receipts'!D468="","",'Receipts'!D468)</f>
        <v/>
      </c>
      <c r="N468" t="str">
        <f>IF('Receipts'!G468="","",'Receipts'!G468)</f>
        <v/>
      </c>
      <c r="O468" s="21" t="str">
        <f>IF('Receipts'!H468="","",'Receipts'!H468)</f>
        <v/>
      </c>
    </row>
    <row r="469">
      <c r="J469" t="str">
        <f>IF('Receipts'!E469="","",469)</f>
      </c>
      <c r="K469" s="15" t="str">
        <f>IF('Receipts'!E469="","",IF(ISNUMBER('Receipts'!E469),'Receipts'!E469,DATEVALUE('Receipts'!E469)))</f>
      </c>
      <c r="L469" s="21" t="str">
        <f>IF('Receipts'!C469="","",'Receipts'!C469)</f>
        <v/>
      </c>
      <c r="M469" t="str">
        <f>IF('Receipts'!D469="","",'Receipts'!D469)</f>
        <v/>
      </c>
      <c r="N469" t="str">
        <f>IF('Receipts'!G469="","",'Receipts'!G469)</f>
        <v/>
      </c>
      <c r="O469" s="21" t="str">
        <f>IF('Receipts'!H469="","",'Receipts'!H469)</f>
        <v/>
      </c>
    </row>
    <row r="470">
      <c r="J470" t="str">
        <f>IF('Receipts'!E470="","",470)</f>
      </c>
      <c r="K470" s="15" t="str">
        <f>IF('Receipts'!E470="","",IF(ISNUMBER('Receipts'!E470),'Receipts'!E470,DATEVALUE('Receipts'!E470)))</f>
      </c>
      <c r="L470" s="21" t="str">
        <f>IF('Receipts'!C470="","",'Receipts'!C470)</f>
        <v/>
      </c>
      <c r="M470" t="str">
        <f>IF('Receipts'!D470="","",'Receipts'!D470)</f>
        <v/>
      </c>
      <c r="N470" t="str">
        <f>IF('Receipts'!G470="","",'Receipts'!G470)</f>
        <v/>
      </c>
      <c r="O470" s="21" t="str">
        <f>IF('Receipts'!H470="","",'Receipts'!H470)</f>
        <v/>
      </c>
    </row>
    <row r="471">
      <c r="J471" t="str">
        <f>IF('Receipts'!E471="","",471)</f>
      </c>
      <c r="K471" s="15" t="str">
        <f>IF('Receipts'!E471="","",IF(ISNUMBER('Receipts'!E471),'Receipts'!E471,DATEVALUE('Receipts'!E471)))</f>
      </c>
      <c r="L471" s="21" t="str">
        <f>IF('Receipts'!C471="","",'Receipts'!C471)</f>
        <v/>
      </c>
      <c r="M471" t="str">
        <f>IF('Receipts'!D471="","",'Receipts'!D471)</f>
        <v/>
      </c>
      <c r="N471" t="str">
        <f>IF('Receipts'!G471="","",'Receipts'!G471)</f>
        <v/>
      </c>
      <c r="O471" s="21" t="str">
        <f>IF('Receipts'!H471="","",'Receipts'!H471)</f>
        <v/>
      </c>
    </row>
    <row r="472">
      <c r="J472" t="str">
        <f>IF('Receipts'!E472="","",472)</f>
      </c>
      <c r="K472" s="15" t="str">
        <f>IF('Receipts'!E472="","",IF(ISNUMBER('Receipts'!E472),'Receipts'!E472,DATEVALUE('Receipts'!E472)))</f>
      </c>
      <c r="L472" s="21" t="str">
        <f>IF('Receipts'!C472="","",'Receipts'!C472)</f>
        <v/>
      </c>
      <c r="M472" t="str">
        <f>IF('Receipts'!D472="","",'Receipts'!D472)</f>
        <v/>
      </c>
      <c r="N472" t="str">
        <f>IF('Receipts'!G472="","",'Receipts'!G472)</f>
        <v/>
      </c>
      <c r="O472" s="21" t="str">
        <f>IF('Receipts'!H472="","",'Receipts'!H472)</f>
        <v/>
      </c>
    </row>
    <row r="473">
      <c r="J473" t="str">
        <f>IF('Receipts'!E473="","",473)</f>
      </c>
      <c r="K473" s="15" t="str">
        <f>IF('Receipts'!E473="","",IF(ISNUMBER('Receipts'!E473),'Receipts'!E473,DATEVALUE('Receipts'!E473)))</f>
      </c>
      <c r="L473" s="21" t="str">
        <f>IF('Receipts'!C473="","",'Receipts'!C473)</f>
        <v/>
      </c>
      <c r="M473" t="str">
        <f>IF('Receipts'!D473="","",'Receipts'!D473)</f>
        <v/>
      </c>
      <c r="N473" t="str">
        <f>IF('Receipts'!G473="","",'Receipts'!G473)</f>
        <v/>
      </c>
      <c r="O473" s="21" t="str">
        <f>IF('Receipts'!H473="","",'Receipts'!H473)</f>
        <v/>
      </c>
    </row>
    <row r="474">
      <c r="J474" t="str">
        <f>IF('Receipts'!E474="","",474)</f>
      </c>
      <c r="K474" s="15" t="str">
        <f>IF('Receipts'!E474="","",IF(ISNUMBER('Receipts'!E474),'Receipts'!E474,DATEVALUE('Receipts'!E474)))</f>
      </c>
      <c r="L474" s="21" t="str">
        <f>IF('Receipts'!C474="","",'Receipts'!C474)</f>
        <v/>
      </c>
      <c r="M474" t="str">
        <f>IF('Receipts'!D474="","",'Receipts'!D474)</f>
        <v/>
      </c>
      <c r="N474" t="str">
        <f>IF('Receipts'!G474="","",'Receipts'!G474)</f>
        <v/>
      </c>
      <c r="O474" s="21" t="str">
        <f>IF('Receipts'!H474="","",'Receipts'!H474)</f>
        <v/>
      </c>
    </row>
    <row r="475">
      <c r="J475" t="str">
        <f>IF('Receipts'!E475="","",475)</f>
      </c>
      <c r="K475" s="15" t="str">
        <f>IF('Receipts'!E475="","",IF(ISNUMBER('Receipts'!E475),'Receipts'!E475,DATEVALUE('Receipts'!E475)))</f>
      </c>
      <c r="L475" s="21" t="str">
        <f>IF('Receipts'!C475="","",'Receipts'!C475)</f>
        <v/>
      </c>
      <c r="M475" t="str">
        <f>IF('Receipts'!D475="","",'Receipts'!D475)</f>
        <v/>
      </c>
      <c r="N475" t="str">
        <f>IF('Receipts'!G475="","",'Receipts'!G475)</f>
        <v/>
      </c>
      <c r="O475" s="21" t="str">
        <f>IF('Receipts'!H475="","",'Receipts'!H475)</f>
        <v/>
      </c>
    </row>
    <row r="476">
      <c r="J476" t="str">
        <f>IF('Receipts'!E476="","",476)</f>
      </c>
      <c r="K476" s="15" t="str">
        <f>IF('Receipts'!E476="","",IF(ISNUMBER('Receipts'!E476),'Receipts'!E476,DATEVALUE('Receipts'!E476)))</f>
      </c>
      <c r="L476" s="21" t="str">
        <f>IF('Receipts'!C476="","",'Receipts'!C476)</f>
        <v/>
      </c>
      <c r="M476" t="str">
        <f>IF('Receipts'!D476="","",'Receipts'!D476)</f>
        <v/>
      </c>
      <c r="N476" t="str">
        <f>IF('Receipts'!G476="","",'Receipts'!G476)</f>
        <v/>
      </c>
      <c r="O476" s="21" t="str">
        <f>IF('Receipts'!H476="","",'Receipts'!H476)</f>
        <v/>
      </c>
    </row>
    <row r="477">
      <c r="J477" t="str">
        <f>IF('Receipts'!E477="","",477)</f>
      </c>
      <c r="K477" s="15" t="str">
        <f>IF('Receipts'!E477="","",IF(ISNUMBER('Receipts'!E477),'Receipts'!E477,DATEVALUE('Receipts'!E477)))</f>
      </c>
      <c r="L477" s="21" t="str">
        <f>IF('Receipts'!C477="","",'Receipts'!C477)</f>
        <v/>
      </c>
      <c r="M477" t="str">
        <f>IF('Receipts'!D477="","",'Receipts'!D477)</f>
        <v/>
      </c>
      <c r="N477" t="str">
        <f>IF('Receipts'!G477="","",'Receipts'!G477)</f>
        <v/>
      </c>
      <c r="O477" s="21" t="str">
        <f>IF('Receipts'!H477="","",'Receipts'!H477)</f>
        <v/>
      </c>
    </row>
    <row r="478">
      <c r="J478" t="str">
        <f>IF('Receipts'!E478="","",478)</f>
      </c>
      <c r="K478" s="15" t="str">
        <f>IF('Receipts'!E478="","",IF(ISNUMBER('Receipts'!E478),'Receipts'!E478,DATEVALUE('Receipts'!E478)))</f>
      </c>
      <c r="L478" s="21" t="str">
        <f>IF('Receipts'!C478="","",'Receipts'!C478)</f>
        <v/>
      </c>
      <c r="M478" t="str">
        <f>IF('Receipts'!D478="","",'Receipts'!D478)</f>
        <v/>
      </c>
      <c r="N478" t="str">
        <f>IF('Receipts'!G478="","",'Receipts'!G478)</f>
        <v/>
      </c>
      <c r="O478" s="21" t="str">
        <f>IF('Receipts'!H478="","",'Receipts'!H478)</f>
        <v/>
      </c>
    </row>
    <row r="479">
      <c r="J479" t="str">
        <f>IF('Receipts'!E479="","",479)</f>
      </c>
      <c r="K479" s="15" t="str">
        <f>IF('Receipts'!E479="","",IF(ISNUMBER('Receipts'!E479),'Receipts'!E479,DATEVALUE('Receipts'!E479)))</f>
      </c>
      <c r="L479" s="21" t="str">
        <f>IF('Receipts'!C479="","",'Receipts'!C479)</f>
        <v/>
      </c>
      <c r="M479" t="str">
        <f>IF('Receipts'!D479="","",'Receipts'!D479)</f>
        <v/>
      </c>
      <c r="N479" t="str">
        <f>IF('Receipts'!G479="","",'Receipts'!G479)</f>
        <v/>
      </c>
      <c r="O479" s="21" t="str">
        <f>IF('Receipts'!H479="","",'Receipts'!H479)</f>
        <v/>
      </c>
    </row>
    <row r="480">
      <c r="J480" t="str">
        <f>IF('Receipts'!E480="","",480)</f>
      </c>
      <c r="K480" s="15" t="str">
        <f>IF('Receipts'!E480="","",IF(ISNUMBER('Receipts'!E480),'Receipts'!E480,DATEVALUE('Receipts'!E480)))</f>
      </c>
      <c r="L480" s="21" t="str">
        <f>IF('Receipts'!C480="","",'Receipts'!C480)</f>
        <v/>
      </c>
      <c r="M480" t="str">
        <f>IF('Receipts'!D480="","",'Receipts'!D480)</f>
        <v/>
      </c>
      <c r="N480" t="str">
        <f>IF('Receipts'!G480="","",'Receipts'!G480)</f>
        <v/>
      </c>
      <c r="O480" s="21" t="str">
        <f>IF('Receipts'!H480="","",'Receipts'!H480)</f>
        <v/>
      </c>
    </row>
    <row r="481">
      <c r="J481" t="str">
        <f>IF('Receipts'!E481="","",481)</f>
      </c>
      <c r="K481" s="15" t="str">
        <f>IF('Receipts'!E481="","",IF(ISNUMBER('Receipts'!E481),'Receipts'!E481,DATEVALUE('Receipts'!E481)))</f>
      </c>
      <c r="L481" s="21" t="str">
        <f>IF('Receipts'!C481="","",'Receipts'!C481)</f>
        <v/>
      </c>
      <c r="M481" t="str">
        <f>IF('Receipts'!D481="","",'Receipts'!D481)</f>
        <v/>
      </c>
      <c r="N481" t="str">
        <f>IF('Receipts'!G481="","",'Receipts'!G481)</f>
        <v/>
      </c>
      <c r="O481" s="21" t="str">
        <f>IF('Receipts'!H481="","",'Receipts'!H481)</f>
        <v/>
      </c>
    </row>
    <row r="482">
      <c r="J482" t="str">
        <f>IF('Receipts'!E482="","",482)</f>
      </c>
      <c r="K482" s="15" t="str">
        <f>IF('Receipts'!E482="","",IF(ISNUMBER('Receipts'!E482),'Receipts'!E482,DATEVALUE('Receipts'!E482)))</f>
      </c>
      <c r="L482" s="21" t="str">
        <f>IF('Receipts'!C482="","",'Receipts'!C482)</f>
        <v/>
      </c>
      <c r="M482" t="str">
        <f>IF('Receipts'!D482="","",'Receipts'!D482)</f>
        <v/>
      </c>
      <c r="N482" t="str">
        <f>IF('Receipts'!G482="","",'Receipts'!G482)</f>
        <v/>
      </c>
      <c r="O482" s="21" t="str">
        <f>IF('Receipts'!H482="","",'Receipts'!H482)</f>
        <v/>
      </c>
    </row>
    <row r="483">
      <c r="J483" t="str">
        <f>IF('Receipts'!E483="","",483)</f>
      </c>
      <c r="K483" s="15" t="str">
        <f>IF('Receipts'!E483="","",IF(ISNUMBER('Receipts'!E483),'Receipts'!E483,DATEVALUE('Receipts'!E483)))</f>
      </c>
      <c r="L483" s="21" t="str">
        <f>IF('Receipts'!C483="","",'Receipts'!C483)</f>
        <v/>
      </c>
      <c r="M483" t="str">
        <f>IF('Receipts'!D483="","",'Receipts'!D483)</f>
        <v/>
      </c>
      <c r="N483" t="str">
        <f>IF('Receipts'!G483="","",'Receipts'!G483)</f>
        <v/>
      </c>
      <c r="O483" s="21" t="str">
        <f>IF('Receipts'!H483="","",'Receipts'!H483)</f>
        <v/>
      </c>
    </row>
    <row r="484">
      <c r="J484" t="str">
        <f>IF('Receipts'!E484="","",484)</f>
      </c>
      <c r="K484" s="15" t="str">
        <f>IF('Receipts'!E484="","",IF(ISNUMBER('Receipts'!E484),'Receipts'!E484,DATEVALUE('Receipts'!E484)))</f>
      </c>
      <c r="L484" s="21" t="str">
        <f>IF('Receipts'!C484="","",'Receipts'!C484)</f>
        <v/>
      </c>
      <c r="M484" t="str">
        <f>IF('Receipts'!D484="","",'Receipts'!D484)</f>
        <v/>
      </c>
      <c r="N484" t="str">
        <f>IF('Receipts'!G484="","",'Receipts'!G484)</f>
        <v/>
      </c>
      <c r="O484" s="21" t="str">
        <f>IF('Receipts'!H484="","",'Receipts'!H484)</f>
        <v/>
      </c>
    </row>
    <row r="485">
      <c r="J485" t="str">
        <f>IF('Receipts'!E485="","",485)</f>
      </c>
      <c r="K485" s="15" t="str">
        <f>IF('Receipts'!E485="","",IF(ISNUMBER('Receipts'!E485),'Receipts'!E485,DATEVALUE('Receipts'!E485)))</f>
      </c>
      <c r="L485" s="21" t="str">
        <f>IF('Receipts'!C485="","",'Receipts'!C485)</f>
        <v/>
      </c>
      <c r="M485" t="str">
        <f>IF('Receipts'!D485="","",'Receipts'!D485)</f>
        <v/>
      </c>
      <c r="N485" t="str">
        <f>IF('Receipts'!G485="","",'Receipts'!G485)</f>
        <v/>
      </c>
      <c r="O485" s="21" t="str">
        <f>IF('Receipts'!H485="","",'Receipts'!H485)</f>
        <v/>
      </c>
    </row>
    <row r="486">
      <c r="J486" t="str">
        <f>IF('Receipts'!E486="","",486)</f>
      </c>
      <c r="K486" s="15" t="str">
        <f>IF('Receipts'!E486="","",IF(ISNUMBER('Receipts'!E486),'Receipts'!E486,DATEVALUE('Receipts'!E486)))</f>
      </c>
      <c r="L486" s="21" t="str">
        <f>IF('Receipts'!C486="","",'Receipts'!C486)</f>
        <v/>
      </c>
      <c r="M486" t="str">
        <f>IF('Receipts'!D486="","",'Receipts'!D486)</f>
        <v/>
      </c>
      <c r="N486" t="str">
        <f>IF('Receipts'!G486="","",'Receipts'!G486)</f>
        <v/>
      </c>
      <c r="O486" s="21" t="str">
        <f>IF('Receipts'!H486="","",'Receipts'!H486)</f>
        <v/>
      </c>
    </row>
    <row r="487">
      <c r="J487" t="str">
        <f>IF('Receipts'!E487="","",487)</f>
      </c>
      <c r="K487" s="15" t="str">
        <f>IF('Receipts'!E487="","",IF(ISNUMBER('Receipts'!E487),'Receipts'!E487,DATEVALUE('Receipts'!E487)))</f>
      </c>
      <c r="L487" s="21" t="str">
        <f>IF('Receipts'!C487="","",'Receipts'!C487)</f>
        <v/>
      </c>
      <c r="M487" t="str">
        <f>IF('Receipts'!D487="","",'Receipts'!D487)</f>
        <v/>
      </c>
      <c r="N487" t="str">
        <f>IF('Receipts'!G487="","",'Receipts'!G487)</f>
        <v/>
      </c>
      <c r="O487" s="21" t="str">
        <f>IF('Receipts'!H487="","",'Receipts'!H487)</f>
        <v/>
      </c>
    </row>
    <row r="488">
      <c r="J488" t="str">
        <f>IF('Receipts'!E488="","",488)</f>
      </c>
      <c r="K488" s="15" t="str">
        <f>IF('Receipts'!E488="","",IF(ISNUMBER('Receipts'!E488),'Receipts'!E488,DATEVALUE('Receipts'!E488)))</f>
      </c>
      <c r="L488" s="21" t="str">
        <f>IF('Receipts'!C488="","",'Receipts'!C488)</f>
        <v/>
      </c>
      <c r="M488" t="str">
        <f>IF('Receipts'!D488="","",'Receipts'!D488)</f>
        <v/>
      </c>
      <c r="N488" t="str">
        <f>IF('Receipts'!G488="","",'Receipts'!G488)</f>
        <v/>
      </c>
      <c r="O488" s="21" t="str">
        <f>IF('Receipts'!H488="","",'Receipts'!H488)</f>
        <v/>
      </c>
    </row>
    <row r="489">
      <c r="J489" t="str">
        <f>IF('Receipts'!E489="","",489)</f>
      </c>
      <c r="K489" s="15" t="str">
        <f>IF('Receipts'!E489="","",IF(ISNUMBER('Receipts'!E489),'Receipts'!E489,DATEVALUE('Receipts'!E489)))</f>
      </c>
      <c r="L489" s="21" t="str">
        <f>IF('Receipts'!C489="","",'Receipts'!C489)</f>
        <v/>
      </c>
      <c r="M489" t="str">
        <f>IF('Receipts'!D489="","",'Receipts'!D489)</f>
        <v/>
      </c>
      <c r="N489" t="str">
        <f>IF('Receipts'!G489="","",'Receipts'!G489)</f>
        <v/>
      </c>
      <c r="O489" s="21" t="str">
        <f>IF('Receipts'!H489="","",'Receipts'!H489)</f>
        <v/>
      </c>
    </row>
    <row r="490">
      <c r="J490" t="str">
        <f>IF('Receipts'!E490="","",490)</f>
      </c>
      <c r="K490" s="15" t="str">
        <f>IF('Receipts'!E490="","",IF(ISNUMBER('Receipts'!E490),'Receipts'!E490,DATEVALUE('Receipts'!E490)))</f>
      </c>
      <c r="L490" s="21" t="str">
        <f>IF('Receipts'!C490="","",'Receipts'!C490)</f>
        <v/>
      </c>
      <c r="M490" t="str">
        <f>IF('Receipts'!D490="","",'Receipts'!D490)</f>
        <v/>
      </c>
      <c r="N490" t="str">
        <f>IF('Receipts'!G490="","",'Receipts'!G490)</f>
        <v/>
      </c>
      <c r="O490" s="21" t="str">
        <f>IF('Receipts'!H490="","",'Receipts'!H490)</f>
        <v/>
      </c>
    </row>
    <row r="491">
      <c r="J491" t="str">
        <f>IF('Receipts'!E491="","",491)</f>
      </c>
      <c r="K491" s="15" t="str">
        <f>IF('Receipts'!E491="","",IF(ISNUMBER('Receipts'!E491),'Receipts'!E491,DATEVALUE('Receipts'!E491)))</f>
      </c>
      <c r="L491" s="21" t="str">
        <f>IF('Receipts'!C491="","",'Receipts'!C491)</f>
        <v/>
      </c>
      <c r="M491" t="str">
        <f>IF('Receipts'!D491="","",'Receipts'!D491)</f>
        <v/>
      </c>
      <c r="N491" t="str">
        <f>IF('Receipts'!G491="","",'Receipts'!G491)</f>
        <v/>
      </c>
      <c r="O491" s="21" t="str">
        <f>IF('Receipts'!H491="","",'Receipts'!H491)</f>
        <v/>
      </c>
    </row>
    <row r="492">
      <c r="J492" t="str">
        <f>IF('Receipts'!E492="","",492)</f>
      </c>
      <c r="K492" s="15" t="str">
        <f>IF('Receipts'!E492="","",IF(ISNUMBER('Receipts'!E492),'Receipts'!E492,DATEVALUE('Receipts'!E492)))</f>
      </c>
      <c r="L492" s="21" t="str">
        <f>IF('Receipts'!C492="","",'Receipts'!C492)</f>
        <v/>
      </c>
      <c r="M492" t="str">
        <f>IF('Receipts'!D492="","",'Receipts'!D492)</f>
        <v/>
      </c>
      <c r="N492" t="str">
        <f>IF('Receipts'!G492="","",'Receipts'!G492)</f>
        <v/>
      </c>
      <c r="O492" s="21" t="str">
        <f>IF('Receipts'!H492="","",'Receipts'!H492)</f>
        <v/>
      </c>
    </row>
    <row r="493">
      <c r="J493" t="str">
        <f>IF('Receipts'!E493="","",493)</f>
      </c>
      <c r="K493" s="15" t="str">
        <f>IF('Receipts'!E493="","",IF(ISNUMBER('Receipts'!E493),'Receipts'!E493,DATEVALUE('Receipts'!E493)))</f>
      </c>
      <c r="L493" s="21" t="str">
        <f>IF('Receipts'!C493="","",'Receipts'!C493)</f>
        <v/>
      </c>
      <c r="M493" t="str">
        <f>IF('Receipts'!D493="","",'Receipts'!D493)</f>
        <v/>
      </c>
      <c r="N493" t="str">
        <f>IF('Receipts'!G493="","",'Receipts'!G493)</f>
        <v/>
      </c>
      <c r="O493" s="21" t="str">
        <f>IF('Receipts'!H493="","",'Receipts'!H493)</f>
        <v/>
      </c>
    </row>
    <row r="494">
      <c r="J494" t="str">
        <f>IF('Receipts'!E494="","",494)</f>
      </c>
      <c r="K494" s="15" t="str">
        <f>IF('Receipts'!E494="","",IF(ISNUMBER('Receipts'!E494),'Receipts'!E494,DATEVALUE('Receipts'!E494)))</f>
      </c>
      <c r="L494" s="21" t="str">
        <f>IF('Receipts'!C494="","",'Receipts'!C494)</f>
        <v/>
      </c>
      <c r="M494" t="str">
        <f>IF('Receipts'!D494="","",'Receipts'!D494)</f>
        <v/>
      </c>
      <c r="N494" t="str">
        <f>IF('Receipts'!G494="","",'Receipts'!G494)</f>
        <v/>
      </c>
      <c r="O494" s="21" t="str">
        <f>IF('Receipts'!H494="","",'Receipts'!H494)</f>
        <v/>
      </c>
    </row>
    <row r="495">
      <c r="J495" t="str">
        <f>IF('Receipts'!E495="","",495)</f>
      </c>
      <c r="K495" s="15" t="str">
        <f>IF('Receipts'!E495="","",IF(ISNUMBER('Receipts'!E495),'Receipts'!E495,DATEVALUE('Receipts'!E495)))</f>
      </c>
      <c r="L495" s="21" t="str">
        <f>IF('Receipts'!C495="","",'Receipts'!C495)</f>
        <v/>
      </c>
      <c r="M495" t="str">
        <f>IF('Receipts'!D495="","",'Receipts'!D495)</f>
        <v/>
      </c>
      <c r="N495" t="str">
        <f>IF('Receipts'!G495="","",'Receipts'!G495)</f>
        <v/>
      </c>
      <c r="O495" s="21" t="str">
        <f>IF('Receipts'!H495="","",'Receipts'!H495)</f>
        <v/>
      </c>
    </row>
    <row r="496">
      <c r="J496" t="str">
        <f>IF('Receipts'!E496="","",496)</f>
      </c>
      <c r="K496" s="15" t="str">
        <f>IF('Receipts'!E496="","",IF(ISNUMBER('Receipts'!E496),'Receipts'!E496,DATEVALUE('Receipts'!E496)))</f>
      </c>
      <c r="L496" s="21" t="str">
        <f>IF('Receipts'!C496="","",'Receipts'!C496)</f>
        <v/>
      </c>
      <c r="M496" t="str">
        <f>IF('Receipts'!D496="","",'Receipts'!D496)</f>
        <v/>
      </c>
      <c r="N496" t="str">
        <f>IF('Receipts'!G496="","",'Receipts'!G496)</f>
        <v/>
      </c>
      <c r="O496" s="21" t="str">
        <f>IF('Receipts'!H496="","",'Receipts'!H496)</f>
        <v/>
      </c>
    </row>
    <row r="497">
      <c r="J497" t="str">
        <f>IF('Receipts'!E497="","",497)</f>
      </c>
      <c r="K497" s="15" t="str">
        <f>IF('Receipts'!E497="","",IF(ISNUMBER('Receipts'!E497),'Receipts'!E497,DATEVALUE('Receipts'!E497)))</f>
      </c>
      <c r="L497" s="21" t="str">
        <f>IF('Receipts'!C497="","",'Receipts'!C497)</f>
        <v/>
      </c>
      <c r="M497" t="str">
        <f>IF('Receipts'!D497="","",'Receipts'!D497)</f>
        <v/>
      </c>
      <c r="N497" t="str">
        <f>IF('Receipts'!G497="","",'Receipts'!G497)</f>
        <v/>
      </c>
      <c r="O497" s="21" t="str">
        <f>IF('Receipts'!H497="","",'Receipts'!H497)</f>
        <v/>
      </c>
    </row>
    <row r="498">
      <c r="J498" t="str">
        <f>IF('Receipts'!E498="","",498)</f>
      </c>
      <c r="K498" s="15" t="str">
        <f>IF('Receipts'!E498="","",IF(ISNUMBER('Receipts'!E498),'Receipts'!E498,DATEVALUE('Receipts'!E498)))</f>
      </c>
      <c r="L498" s="21" t="str">
        <f>IF('Receipts'!C498="","",'Receipts'!C498)</f>
        <v/>
      </c>
      <c r="M498" t="str">
        <f>IF('Receipts'!D498="","",'Receipts'!D498)</f>
        <v/>
      </c>
      <c r="N498" t="str">
        <f>IF('Receipts'!G498="","",'Receipts'!G498)</f>
        <v/>
      </c>
      <c r="O498" s="21" t="str">
        <f>IF('Receipts'!H498="","",'Receipts'!H498)</f>
        <v/>
      </c>
    </row>
    <row r="499">
      <c r="J499" t="str">
        <f>IF('Receipts'!E499="","",499)</f>
      </c>
      <c r="K499" s="15" t="str">
        <f>IF('Receipts'!E499="","",IF(ISNUMBER('Receipts'!E499),'Receipts'!E499,DATEVALUE('Receipts'!E499)))</f>
      </c>
      <c r="L499" s="21" t="str">
        <f>IF('Receipts'!C499="","",'Receipts'!C499)</f>
        <v/>
      </c>
      <c r="M499" t="str">
        <f>IF('Receipts'!D499="","",'Receipts'!D499)</f>
        <v/>
      </c>
      <c r="N499" t="str">
        <f>IF('Receipts'!G499="","",'Receipts'!G499)</f>
        <v/>
      </c>
      <c r="O499" s="21" t="str">
        <f>IF('Receipts'!H499="","",'Receipts'!H499)</f>
        <v/>
      </c>
    </row>
    <row r="500">
      <c r="J500" t="str">
        <f>IF('Receipts'!E500="","",500)</f>
      </c>
      <c r="K500" s="15" t="str">
        <f>IF('Receipts'!E500="","",IF(ISNUMBER('Receipts'!E500),'Receipts'!E500,DATEVALUE('Receipts'!E500)))</f>
      </c>
      <c r="L500" s="21" t="str">
        <f>IF('Receipts'!C500="","",'Receipts'!C500)</f>
        <v/>
      </c>
      <c r="M500" t="str">
        <f>IF('Receipts'!D500="","",'Receipts'!D500)</f>
        <v/>
      </c>
      <c r="N500" t="str">
        <f>IF('Receipts'!G500="","",'Receipts'!G500)</f>
        <v/>
      </c>
      <c r="O500" s="21" t="str">
        <f>IF('Receipts'!H500="","",'Receipts'!H500)</f>
        <v/>
      </c>
    </row>
    <row r="501">
      <c r="J501" t="str">
        <f>IF('Receipts'!E501="","",501)</f>
      </c>
      <c r="K501" s="15" t="str">
        <f>IF('Receipts'!E501="","",IF(ISNUMBER('Receipts'!E501),'Receipts'!E501,DATEVALUE('Receipts'!E501)))</f>
      </c>
      <c r="L501" s="21" t="str">
        <f>IF('Receipts'!C501="","",'Receipts'!C501)</f>
        <v/>
      </c>
      <c r="M501" t="str">
        <f>IF('Receipts'!D501="","",'Receipts'!D501)</f>
        <v/>
      </c>
      <c r="N501" t="str">
        <f>IF('Receipts'!G501="","",'Receipts'!G501)</f>
        <v/>
      </c>
      <c r="O501" s="21" t="str">
        <f>IF('Receipts'!H501="","",'Receipts'!H501)</f>
        <v/>
      </c>
    </row>
    <row r="502">
      <c r="J502" t="str">
        <f>IF('Receipts'!E502="","",502)</f>
      </c>
      <c r="K502" s="15" t="str">
        <f>IF('Receipts'!E502="","",IF(ISNUMBER('Receipts'!E502),'Receipts'!E502,DATEVALUE('Receipts'!E502)))</f>
      </c>
      <c r="L502" s="21" t="str">
        <f>IF('Receipts'!C502="","",'Receipts'!C502)</f>
        <v/>
      </c>
      <c r="M502" t="str">
        <f>IF('Receipts'!D502="","",'Receipts'!D502)</f>
        <v/>
      </c>
      <c r="N502" t="str">
        <f>IF('Receipts'!G502="","",'Receipts'!G502)</f>
        <v/>
      </c>
      <c r="O502" s="21" t="str">
        <f>IF('Receipts'!H502="","",'Receipts'!H502)</f>
        <v/>
      </c>
    </row>
    <row r="503">
      <c r="J503" t="str">
        <f>IF('Receipts'!E503="","",503)</f>
      </c>
      <c r="K503" s="15" t="str">
        <f>IF('Receipts'!E503="","",IF(ISNUMBER('Receipts'!E503),'Receipts'!E503,DATEVALUE('Receipts'!E503)))</f>
      </c>
      <c r="L503" s="21" t="str">
        <f>IF('Receipts'!C503="","",'Receipts'!C503)</f>
        <v/>
      </c>
      <c r="M503" t="str">
        <f>IF('Receipts'!D503="","",'Receipts'!D503)</f>
        <v/>
      </c>
      <c r="N503" t="str">
        <f>IF('Receipts'!G503="","",'Receipts'!G503)</f>
        <v/>
      </c>
      <c r="O503" s="21" t="str">
        <f>IF('Receipts'!H503="","",'Receipts'!H503)</f>
        <v/>
      </c>
    </row>
    <row r="504">
      <c r="J504" t="str">
        <f>IF('Receipts'!E504="","",504)</f>
      </c>
      <c r="K504" s="15" t="str">
        <f>IF('Receipts'!E504="","",IF(ISNUMBER('Receipts'!E504),'Receipts'!E504,DATEVALUE('Receipts'!E504)))</f>
      </c>
      <c r="L504" s="21" t="str">
        <f>IF('Receipts'!C504="","",'Receipts'!C504)</f>
        <v/>
      </c>
      <c r="M504" t="str">
        <f>IF('Receipts'!D504="","",'Receipts'!D504)</f>
        <v/>
      </c>
      <c r="N504" t="str">
        <f>IF('Receipts'!G504="","",'Receipts'!G504)</f>
        <v/>
      </c>
      <c r="O504" s="21" t="str">
        <f>IF('Receipts'!H504="","",'Receipts'!H504)</f>
        <v/>
      </c>
    </row>
    <row r="505">
      <c r="J505" t="str">
        <f>IF('Receipts'!E505="","",505)</f>
      </c>
      <c r="K505" s="15" t="str">
        <f>IF('Receipts'!E505="","",IF(ISNUMBER('Receipts'!E505),'Receipts'!E505,DATEVALUE('Receipts'!E505)))</f>
      </c>
      <c r="L505" s="21" t="str">
        <f>IF('Receipts'!C505="","",'Receipts'!C505)</f>
        <v/>
      </c>
      <c r="M505" t="str">
        <f>IF('Receipts'!D505="","",'Receipts'!D505)</f>
        <v/>
      </c>
      <c r="N505" t="str">
        <f>IF('Receipts'!G505="","",'Receipts'!G505)</f>
        <v/>
      </c>
      <c r="O505" s="21" t="str">
        <f>IF('Receipts'!H505="","",'Receipts'!H505)</f>
        <v/>
      </c>
    </row>
    <row r="506">
      <c r="J506" t="str">
        <f>IF('Receipts'!E506="","",506)</f>
      </c>
      <c r="K506" s="15" t="str">
        <f>IF('Receipts'!E506="","",IF(ISNUMBER('Receipts'!E506),'Receipts'!E506,DATEVALUE('Receipts'!E506)))</f>
      </c>
      <c r="L506" s="21" t="str">
        <f>IF('Receipts'!C506="","",'Receipts'!C506)</f>
        <v/>
      </c>
      <c r="M506" t="str">
        <f>IF('Receipts'!D506="","",'Receipts'!D506)</f>
        <v/>
      </c>
      <c r="N506" t="str">
        <f>IF('Receipts'!G506="","",'Receipts'!G506)</f>
        <v/>
      </c>
      <c r="O506" s="21" t="str">
        <f>IF('Receipts'!H506="","",'Receipts'!H506)</f>
        <v/>
      </c>
    </row>
    <row r="507">
      <c r="J507" t="str">
        <f>IF('Receipts'!E507="","",507)</f>
      </c>
      <c r="K507" s="15" t="str">
        <f>IF('Receipts'!E507="","",IF(ISNUMBER('Receipts'!E507),'Receipts'!E507,DATEVALUE('Receipts'!E507)))</f>
      </c>
      <c r="L507" s="21" t="str">
        <f>IF('Receipts'!C507="","",'Receipts'!C507)</f>
        <v/>
      </c>
      <c r="M507" t="str">
        <f>IF('Receipts'!D507="","",'Receipts'!D507)</f>
        <v/>
      </c>
      <c r="N507" t="str">
        <f>IF('Receipts'!G507="","",'Receipts'!G507)</f>
        <v/>
      </c>
      <c r="O507" s="21" t="str">
        <f>IF('Receipts'!H507="","",'Receipts'!H507)</f>
        <v/>
      </c>
    </row>
    <row r="508">
      <c r="J508" t="str">
        <f>IF('Receipts'!E508="","",508)</f>
      </c>
      <c r="K508" s="15" t="str">
        <f>IF('Receipts'!E508="","",IF(ISNUMBER('Receipts'!E508),'Receipts'!E508,DATEVALUE('Receipts'!E508)))</f>
      </c>
      <c r="L508" s="21" t="str">
        <f>IF('Receipts'!C508="","",'Receipts'!C508)</f>
        <v/>
      </c>
      <c r="M508" t="str">
        <f>IF('Receipts'!D508="","",'Receipts'!D508)</f>
        <v/>
      </c>
      <c r="N508" t="str">
        <f>IF('Receipts'!G508="","",'Receipts'!G508)</f>
        <v/>
      </c>
      <c r="O508" s="21" t="str">
        <f>IF('Receipts'!H508="","",'Receipts'!H508)</f>
        <v/>
      </c>
    </row>
    <row r="509">
      <c r="J509" t="str">
        <f>IF('Receipts'!E509="","",509)</f>
      </c>
      <c r="K509" s="15" t="str">
        <f>IF('Receipts'!E509="","",IF(ISNUMBER('Receipts'!E509),'Receipts'!E509,DATEVALUE('Receipts'!E509)))</f>
      </c>
      <c r="L509" s="21" t="str">
        <f>IF('Receipts'!C509="","",'Receipts'!C509)</f>
        <v/>
      </c>
      <c r="M509" t="str">
        <f>IF('Receipts'!D509="","",'Receipts'!D509)</f>
        <v/>
      </c>
      <c r="N509" t="str">
        <f>IF('Receipts'!G509="","",'Receipts'!G509)</f>
        <v/>
      </c>
      <c r="O509" s="21" t="str">
        <f>IF('Receipts'!H509="","",'Receipts'!H509)</f>
        <v/>
      </c>
    </row>
    <row r="510">
      <c r="J510" t="str">
        <f>IF('Receipts'!E510="","",510)</f>
      </c>
      <c r="K510" s="15" t="str">
        <f>IF('Receipts'!E510="","",IF(ISNUMBER('Receipts'!E510),'Receipts'!E510,DATEVALUE('Receipts'!E510)))</f>
      </c>
      <c r="L510" s="21" t="str">
        <f>IF('Receipts'!C510="","",'Receipts'!C510)</f>
        <v/>
      </c>
      <c r="M510" t="str">
        <f>IF('Receipts'!D510="","",'Receipts'!D510)</f>
        <v/>
      </c>
      <c r="N510" t="str">
        <f>IF('Receipts'!G510="","",'Receipts'!G510)</f>
        <v/>
      </c>
      <c r="O510" s="21" t="str">
        <f>IF('Receipts'!H510="","",'Receipts'!H510)</f>
        <v/>
      </c>
    </row>
    <row r="511">
      <c r="J511" t="str">
        <f>IF('Receipts'!E511="","",511)</f>
      </c>
      <c r="K511" s="15" t="str">
        <f>IF('Receipts'!E511="","",IF(ISNUMBER('Receipts'!E511),'Receipts'!E511,DATEVALUE('Receipts'!E511)))</f>
      </c>
      <c r="L511" s="21" t="str">
        <f>IF('Receipts'!C511="","",'Receipts'!C511)</f>
        <v/>
      </c>
      <c r="M511" t="str">
        <f>IF('Receipts'!D511="","",'Receipts'!D511)</f>
        <v/>
      </c>
      <c r="N511" t="str">
        <f>IF('Receipts'!G511="","",'Receipts'!G511)</f>
        <v/>
      </c>
      <c r="O511" s="21" t="str">
        <f>IF('Receipts'!H511="","",'Receipts'!H511)</f>
        <v/>
      </c>
    </row>
    <row r="512">
      <c r="J512" t="str">
        <f>IF('Receipts'!E512="","",512)</f>
      </c>
      <c r="K512" s="15" t="str">
        <f>IF('Receipts'!E512="","",IF(ISNUMBER('Receipts'!E512),'Receipts'!E512,DATEVALUE('Receipts'!E512)))</f>
      </c>
      <c r="L512" s="21" t="str">
        <f>IF('Receipts'!C512="","",'Receipts'!C512)</f>
        <v/>
      </c>
      <c r="M512" t="str">
        <f>IF('Receipts'!D512="","",'Receipts'!D512)</f>
        <v/>
      </c>
      <c r="N512" t="str">
        <f>IF('Receipts'!G512="","",'Receipts'!G512)</f>
        <v/>
      </c>
      <c r="O512" s="21" t="str">
        <f>IF('Receipts'!H512="","",'Receipts'!H512)</f>
        <v/>
      </c>
    </row>
    <row r="513">
      <c r="J513" t="str">
        <f>IF('Receipts'!E513="","",513)</f>
      </c>
      <c r="K513" s="15" t="str">
        <f>IF('Receipts'!E513="","",IF(ISNUMBER('Receipts'!E513),'Receipts'!E513,DATEVALUE('Receipts'!E513)))</f>
      </c>
      <c r="L513" s="21" t="str">
        <f>IF('Receipts'!C513="","",'Receipts'!C513)</f>
        <v/>
      </c>
      <c r="M513" t="str">
        <f>IF('Receipts'!D513="","",'Receipts'!D513)</f>
        <v/>
      </c>
      <c r="N513" t="str">
        <f>IF('Receipts'!G513="","",'Receipts'!G513)</f>
        <v/>
      </c>
      <c r="O513" s="21" t="str">
        <f>IF('Receipts'!H513="","",'Receipts'!H513)</f>
        <v/>
      </c>
    </row>
    <row r="514">
      <c r="J514" t="str">
        <f>IF('Receipts'!E514="","",514)</f>
      </c>
      <c r="K514" s="15" t="str">
        <f>IF('Receipts'!E514="","",IF(ISNUMBER('Receipts'!E514),'Receipts'!E514,DATEVALUE('Receipts'!E514)))</f>
      </c>
      <c r="L514" s="21" t="str">
        <f>IF('Receipts'!C514="","",'Receipts'!C514)</f>
        <v/>
      </c>
      <c r="M514" t="str">
        <f>IF('Receipts'!D514="","",'Receipts'!D514)</f>
        <v/>
      </c>
      <c r="N514" t="str">
        <f>IF('Receipts'!G514="","",'Receipts'!G514)</f>
        <v/>
      </c>
      <c r="O514" s="21" t="str">
        <f>IF('Receipts'!H514="","",'Receipts'!H514)</f>
        <v/>
      </c>
    </row>
    <row r="515">
      <c r="J515" t="str">
        <f>IF('Receipts'!E515="","",515)</f>
      </c>
      <c r="K515" s="15" t="str">
        <f>IF('Receipts'!E515="","",IF(ISNUMBER('Receipts'!E515),'Receipts'!E515,DATEVALUE('Receipts'!E515)))</f>
      </c>
      <c r="L515" s="21" t="str">
        <f>IF('Receipts'!C515="","",'Receipts'!C515)</f>
        <v/>
      </c>
      <c r="M515" t="str">
        <f>IF('Receipts'!D515="","",'Receipts'!D515)</f>
        <v/>
      </c>
      <c r="N515" t="str">
        <f>IF('Receipts'!G515="","",'Receipts'!G515)</f>
        <v/>
      </c>
      <c r="O515" s="21" t="str">
        <f>IF('Receipts'!H515="","",'Receipts'!H515)</f>
        <v/>
      </c>
    </row>
    <row r="516">
      <c r="J516" t="str">
        <f>IF('Receipts'!E516="","",516)</f>
      </c>
      <c r="K516" s="15" t="str">
        <f>IF('Receipts'!E516="","",IF(ISNUMBER('Receipts'!E516),'Receipts'!E516,DATEVALUE('Receipts'!E516)))</f>
      </c>
      <c r="L516" s="21" t="str">
        <f>IF('Receipts'!C516="","",'Receipts'!C516)</f>
        <v/>
      </c>
      <c r="M516" t="str">
        <f>IF('Receipts'!D516="","",'Receipts'!D516)</f>
        <v/>
      </c>
      <c r="N516" t="str">
        <f>IF('Receipts'!G516="","",'Receipts'!G516)</f>
        <v/>
      </c>
      <c r="O516" s="21" t="str">
        <f>IF('Receipts'!H516="","",'Receipts'!H516)</f>
        <v/>
      </c>
    </row>
    <row r="517">
      <c r="J517" t="str">
        <f>IF('Receipts'!E517="","",517)</f>
      </c>
      <c r="K517" s="15" t="str">
        <f>IF('Receipts'!E517="","",IF(ISNUMBER('Receipts'!E517),'Receipts'!E517,DATEVALUE('Receipts'!E517)))</f>
      </c>
      <c r="L517" s="21" t="str">
        <f>IF('Receipts'!C517="","",'Receipts'!C517)</f>
        <v/>
      </c>
      <c r="M517" t="str">
        <f>IF('Receipts'!D517="","",'Receipts'!D517)</f>
        <v/>
      </c>
      <c r="N517" t="str">
        <f>IF('Receipts'!G517="","",'Receipts'!G517)</f>
        <v/>
      </c>
      <c r="O517" s="21" t="str">
        <f>IF('Receipts'!H517="","",'Receipts'!H517)</f>
        <v/>
      </c>
    </row>
    <row r="518">
      <c r="J518" t="str">
        <f>IF('Receipts'!E518="","",518)</f>
      </c>
      <c r="K518" s="15" t="str">
        <f>IF('Receipts'!E518="","",IF(ISNUMBER('Receipts'!E518),'Receipts'!E518,DATEVALUE('Receipts'!E518)))</f>
      </c>
      <c r="L518" s="21" t="str">
        <f>IF('Receipts'!C518="","",'Receipts'!C518)</f>
        <v/>
      </c>
      <c r="M518" t="str">
        <f>IF('Receipts'!D518="","",'Receipts'!D518)</f>
        <v/>
      </c>
      <c r="N518" t="str">
        <f>IF('Receipts'!G518="","",'Receipts'!G518)</f>
        <v/>
      </c>
      <c r="O518" s="21" t="str">
        <f>IF('Receipts'!H518="","",'Receipts'!H518)</f>
        <v/>
      </c>
    </row>
    <row r="519">
      <c r="J519" t="str">
        <f>IF('Receipts'!E519="","",519)</f>
      </c>
      <c r="K519" s="15" t="str">
        <f>IF('Receipts'!E519="","",IF(ISNUMBER('Receipts'!E519),'Receipts'!E519,DATEVALUE('Receipts'!E519)))</f>
      </c>
      <c r="L519" s="21" t="str">
        <f>IF('Receipts'!C519="","",'Receipts'!C519)</f>
        <v/>
      </c>
      <c r="M519" t="str">
        <f>IF('Receipts'!D519="","",'Receipts'!D519)</f>
        <v/>
      </c>
      <c r="N519" t="str">
        <f>IF('Receipts'!G519="","",'Receipts'!G519)</f>
        <v/>
      </c>
      <c r="O519" s="21" t="str">
        <f>IF('Receipts'!H519="","",'Receipts'!H519)</f>
        <v/>
      </c>
    </row>
    <row r="520">
      <c r="J520" t="str">
        <f>IF('Receipts'!E520="","",520)</f>
      </c>
      <c r="K520" s="15" t="str">
        <f>IF('Receipts'!E520="","",IF(ISNUMBER('Receipts'!E520),'Receipts'!E520,DATEVALUE('Receipts'!E520)))</f>
      </c>
      <c r="L520" s="21" t="str">
        <f>IF('Receipts'!C520="","",'Receipts'!C520)</f>
        <v/>
      </c>
      <c r="M520" t="str">
        <f>IF('Receipts'!D520="","",'Receipts'!D520)</f>
        <v/>
      </c>
      <c r="N520" t="str">
        <f>IF('Receipts'!G520="","",'Receipts'!G520)</f>
        <v/>
      </c>
      <c r="O520" s="21" t="str">
        <f>IF('Receipts'!H520="","",'Receipts'!H520)</f>
        <v/>
      </c>
    </row>
    <row r="521">
      <c r="J521" t="str">
        <f>IF('Receipts'!E521="","",521)</f>
      </c>
      <c r="K521" s="15" t="str">
        <f>IF('Receipts'!E521="","",IF(ISNUMBER('Receipts'!E521),'Receipts'!E521,DATEVALUE('Receipts'!E521)))</f>
      </c>
      <c r="L521" s="21" t="str">
        <f>IF('Receipts'!C521="","",'Receipts'!C521)</f>
        <v/>
      </c>
      <c r="M521" t="str">
        <f>IF('Receipts'!D521="","",'Receipts'!D521)</f>
        <v/>
      </c>
      <c r="N521" t="str">
        <f>IF('Receipts'!G521="","",'Receipts'!G521)</f>
        <v/>
      </c>
      <c r="O521" s="21" t="str">
        <f>IF('Receipts'!H521="","",'Receipts'!H521)</f>
        <v/>
      </c>
    </row>
    <row r="522">
      <c r="J522" t="str">
        <f>IF('Receipts'!E522="","",522)</f>
      </c>
      <c r="K522" s="15" t="str">
        <f>IF('Receipts'!E522="","",IF(ISNUMBER('Receipts'!E522),'Receipts'!E522,DATEVALUE('Receipts'!E522)))</f>
      </c>
      <c r="L522" s="21" t="str">
        <f>IF('Receipts'!C522="","",'Receipts'!C522)</f>
        <v/>
      </c>
      <c r="M522" t="str">
        <f>IF('Receipts'!D522="","",'Receipts'!D522)</f>
        <v/>
      </c>
      <c r="N522" t="str">
        <f>IF('Receipts'!G522="","",'Receipts'!G522)</f>
        <v/>
      </c>
      <c r="O522" s="21" t="str">
        <f>IF('Receipts'!H522="","",'Receipts'!H522)</f>
        <v/>
      </c>
    </row>
    <row r="523">
      <c r="J523" t="str">
        <f>IF('Receipts'!E523="","",523)</f>
      </c>
      <c r="K523" s="15" t="str">
        <f>IF('Receipts'!E523="","",IF(ISNUMBER('Receipts'!E523),'Receipts'!E523,DATEVALUE('Receipts'!E523)))</f>
      </c>
      <c r="L523" s="21" t="str">
        <f>IF('Receipts'!C523="","",'Receipts'!C523)</f>
        <v/>
      </c>
      <c r="M523" t="str">
        <f>IF('Receipts'!D523="","",'Receipts'!D523)</f>
        <v/>
      </c>
      <c r="N523" t="str">
        <f>IF('Receipts'!G523="","",'Receipts'!G523)</f>
        <v/>
      </c>
      <c r="O523" s="21" t="str">
        <f>IF('Receipts'!H523="","",'Receipts'!H523)</f>
        <v/>
      </c>
    </row>
    <row r="524">
      <c r="J524" t="str">
        <f>IF('Receipts'!E524="","",524)</f>
      </c>
      <c r="K524" s="15" t="str">
        <f>IF('Receipts'!E524="","",IF(ISNUMBER('Receipts'!E524),'Receipts'!E524,DATEVALUE('Receipts'!E524)))</f>
      </c>
      <c r="L524" s="21" t="str">
        <f>IF('Receipts'!C524="","",'Receipts'!C524)</f>
        <v/>
      </c>
      <c r="M524" t="str">
        <f>IF('Receipts'!D524="","",'Receipts'!D524)</f>
        <v/>
      </c>
      <c r="N524" t="str">
        <f>IF('Receipts'!G524="","",'Receipts'!G524)</f>
        <v/>
      </c>
      <c r="O524" s="21" t="str">
        <f>IF('Receipts'!H524="","",'Receipts'!H524)</f>
        <v/>
      </c>
    </row>
    <row r="525">
      <c r="J525" t="str">
        <f>IF('Receipts'!E525="","",525)</f>
      </c>
      <c r="K525" s="15" t="str">
        <f>IF('Receipts'!E525="","",IF(ISNUMBER('Receipts'!E525),'Receipts'!E525,DATEVALUE('Receipts'!E525)))</f>
      </c>
      <c r="L525" s="21" t="str">
        <f>IF('Receipts'!C525="","",'Receipts'!C525)</f>
        <v/>
      </c>
      <c r="M525" t="str">
        <f>IF('Receipts'!D525="","",'Receipts'!D525)</f>
        <v/>
      </c>
      <c r="N525" t="str">
        <f>IF('Receipts'!G525="","",'Receipts'!G525)</f>
        <v/>
      </c>
      <c r="O525" s="21" t="str">
        <f>IF('Receipts'!H525="","",'Receipts'!H525)</f>
        <v/>
      </c>
    </row>
    <row r="526">
      <c r="J526" t="str">
        <f>IF('Receipts'!E526="","",526)</f>
      </c>
      <c r="K526" s="15" t="str">
        <f>IF('Receipts'!E526="","",IF(ISNUMBER('Receipts'!E526),'Receipts'!E526,DATEVALUE('Receipts'!E526)))</f>
      </c>
      <c r="L526" s="21" t="str">
        <f>IF('Receipts'!C526="","",'Receipts'!C526)</f>
        <v/>
      </c>
      <c r="M526" t="str">
        <f>IF('Receipts'!D526="","",'Receipts'!D526)</f>
        <v/>
      </c>
      <c r="N526" t="str">
        <f>IF('Receipts'!G526="","",'Receipts'!G526)</f>
        <v/>
      </c>
      <c r="O526" s="21" t="str">
        <f>IF('Receipts'!H526="","",'Receipts'!H526)</f>
        <v/>
      </c>
    </row>
    <row r="527">
      <c r="J527" t="str">
        <f>IF('Receipts'!E527="","",527)</f>
      </c>
      <c r="K527" s="15" t="str">
        <f>IF('Receipts'!E527="","",IF(ISNUMBER('Receipts'!E527),'Receipts'!E527,DATEVALUE('Receipts'!E527)))</f>
      </c>
      <c r="L527" s="21" t="str">
        <f>IF('Receipts'!C527="","",'Receipts'!C527)</f>
        <v/>
      </c>
      <c r="M527" t="str">
        <f>IF('Receipts'!D527="","",'Receipts'!D527)</f>
        <v/>
      </c>
      <c r="N527" t="str">
        <f>IF('Receipts'!G527="","",'Receipts'!G527)</f>
        <v/>
      </c>
      <c r="O527" s="21" t="str">
        <f>IF('Receipts'!H527="","",'Receipts'!H527)</f>
        <v/>
      </c>
    </row>
    <row r="528">
      <c r="J528" t="str">
        <f>IF('Receipts'!E528="","",528)</f>
      </c>
      <c r="K528" s="15" t="str">
        <f>IF('Receipts'!E528="","",IF(ISNUMBER('Receipts'!E528),'Receipts'!E528,DATEVALUE('Receipts'!E528)))</f>
      </c>
      <c r="L528" s="21" t="str">
        <f>IF('Receipts'!C528="","",'Receipts'!C528)</f>
        <v/>
      </c>
      <c r="M528" t="str">
        <f>IF('Receipts'!D528="","",'Receipts'!D528)</f>
        <v/>
      </c>
      <c r="N528" t="str">
        <f>IF('Receipts'!G528="","",'Receipts'!G528)</f>
        <v/>
      </c>
      <c r="O528" s="21" t="str">
        <f>IF('Receipts'!H528="","",'Receipts'!H528)</f>
        <v/>
      </c>
    </row>
    <row r="529">
      <c r="J529" t="str">
        <f>IF('Receipts'!E529="","",529)</f>
      </c>
      <c r="K529" s="15" t="str">
        <f>IF('Receipts'!E529="","",IF(ISNUMBER('Receipts'!E529),'Receipts'!E529,DATEVALUE('Receipts'!E529)))</f>
      </c>
      <c r="L529" s="21" t="str">
        <f>IF('Receipts'!C529="","",'Receipts'!C529)</f>
        <v/>
      </c>
      <c r="M529" t="str">
        <f>IF('Receipts'!D529="","",'Receipts'!D529)</f>
        <v/>
      </c>
      <c r="N529" t="str">
        <f>IF('Receipts'!G529="","",'Receipts'!G529)</f>
        <v/>
      </c>
      <c r="O529" s="21" t="str">
        <f>IF('Receipts'!H529="","",'Receipts'!H529)</f>
        <v/>
      </c>
    </row>
    <row r="530">
      <c r="J530" t="str">
        <f>IF('Receipts'!E530="","",530)</f>
      </c>
      <c r="K530" s="15" t="str">
        <f>IF('Receipts'!E530="","",IF(ISNUMBER('Receipts'!E530),'Receipts'!E530,DATEVALUE('Receipts'!E530)))</f>
      </c>
      <c r="L530" s="21" t="str">
        <f>IF('Receipts'!C530="","",'Receipts'!C530)</f>
        <v/>
      </c>
      <c r="M530" t="str">
        <f>IF('Receipts'!D530="","",'Receipts'!D530)</f>
        <v/>
      </c>
      <c r="N530" t="str">
        <f>IF('Receipts'!G530="","",'Receipts'!G530)</f>
        <v/>
      </c>
      <c r="O530" s="21" t="str">
        <f>IF('Receipts'!H530="","",'Receipts'!H530)</f>
        <v/>
      </c>
    </row>
    <row r="531">
      <c r="J531" t="str">
        <f>IF('Receipts'!E531="","",531)</f>
      </c>
      <c r="K531" s="15" t="str">
        <f>IF('Receipts'!E531="","",IF(ISNUMBER('Receipts'!E531),'Receipts'!E531,DATEVALUE('Receipts'!E531)))</f>
      </c>
      <c r="L531" s="21" t="str">
        <f>IF('Receipts'!C531="","",'Receipts'!C531)</f>
        <v/>
      </c>
      <c r="M531" t="str">
        <f>IF('Receipts'!D531="","",'Receipts'!D531)</f>
        <v/>
      </c>
      <c r="N531" t="str">
        <f>IF('Receipts'!G531="","",'Receipts'!G531)</f>
        <v/>
      </c>
      <c r="O531" s="21" t="str">
        <f>IF('Receipts'!H531="","",'Receipts'!H531)</f>
        <v/>
      </c>
    </row>
    <row r="532">
      <c r="J532" t="str">
        <f>IF('Receipts'!E532="","",532)</f>
      </c>
      <c r="K532" s="15" t="str">
        <f>IF('Receipts'!E532="","",IF(ISNUMBER('Receipts'!E532),'Receipts'!E532,DATEVALUE('Receipts'!E532)))</f>
      </c>
      <c r="L532" s="21" t="str">
        <f>IF('Receipts'!C532="","",'Receipts'!C532)</f>
        <v/>
      </c>
      <c r="M532" t="str">
        <f>IF('Receipts'!D532="","",'Receipts'!D532)</f>
        <v/>
      </c>
      <c r="N532" t="str">
        <f>IF('Receipts'!G532="","",'Receipts'!G532)</f>
        <v/>
      </c>
      <c r="O532" s="21" t="str">
        <f>IF('Receipts'!H532="","",'Receipts'!H532)</f>
        <v/>
      </c>
    </row>
    <row r="533">
      <c r="J533" t="str">
        <f>IF('Receipts'!E533="","",533)</f>
      </c>
      <c r="K533" s="15" t="str">
        <f>IF('Receipts'!E533="","",IF(ISNUMBER('Receipts'!E533),'Receipts'!E533,DATEVALUE('Receipts'!E533)))</f>
      </c>
      <c r="L533" s="21" t="str">
        <f>IF('Receipts'!C533="","",'Receipts'!C533)</f>
        <v/>
      </c>
      <c r="M533" t="str">
        <f>IF('Receipts'!D533="","",'Receipts'!D533)</f>
        <v/>
      </c>
      <c r="N533" t="str">
        <f>IF('Receipts'!G533="","",'Receipts'!G533)</f>
        <v/>
      </c>
      <c r="O533" s="21" t="str">
        <f>IF('Receipts'!H533="","",'Receipts'!H533)</f>
        <v/>
      </c>
    </row>
    <row r="534">
      <c r="J534" t="str">
        <f>IF('Receipts'!E534="","",534)</f>
      </c>
      <c r="K534" s="15" t="str">
        <f>IF('Receipts'!E534="","",IF(ISNUMBER('Receipts'!E534),'Receipts'!E534,DATEVALUE('Receipts'!E534)))</f>
      </c>
      <c r="L534" s="21" t="str">
        <f>IF('Receipts'!C534="","",'Receipts'!C534)</f>
        <v/>
      </c>
      <c r="M534" t="str">
        <f>IF('Receipts'!D534="","",'Receipts'!D534)</f>
        <v/>
      </c>
      <c r="N534" t="str">
        <f>IF('Receipts'!G534="","",'Receipts'!G534)</f>
        <v/>
      </c>
      <c r="O534" s="21" t="str">
        <f>IF('Receipts'!H534="","",'Receipts'!H534)</f>
        <v/>
      </c>
    </row>
    <row r="535">
      <c r="J535" t="str">
        <f>IF('Receipts'!E535="","",535)</f>
      </c>
      <c r="K535" s="15" t="str">
        <f>IF('Receipts'!E535="","",IF(ISNUMBER('Receipts'!E535),'Receipts'!E535,DATEVALUE('Receipts'!E535)))</f>
      </c>
      <c r="L535" s="21" t="str">
        <f>IF('Receipts'!C535="","",'Receipts'!C535)</f>
        <v/>
      </c>
      <c r="M535" t="str">
        <f>IF('Receipts'!D535="","",'Receipts'!D535)</f>
        <v/>
      </c>
      <c r="N535" t="str">
        <f>IF('Receipts'!G535="","",'Receipts'!G535)</f>
        <v/>
      </c>
      <c r="O535" s="21" t="str">
        <f>IF('Receipts'!H535="","",'Receipts'!H535)</f>
        <v/>
      </c>
    </row>
    <row r="536">
      <c r="J536" t="str">
        <f>IF('Receipts'!E536="","",536)</f>
      </c>
      <c r="K536" s="15" t="str">
        <f>IF('Receipts'!E536="","",IF(ISNUMBER('Receipts'!E536),'Receipts'!E536,DATEVALUE('Receipts'!E536)))</f>
      </c>
      <c r="L536" s="21" t="str">
        <f>IF('Receipts'!C536="","",'Receipts'!C536)</f>
        <v/>
      </c>
      <c r="M536" t="str">
        <f>IF('Receipts'!D536="","",'Receipts'!D536)</f>
        <v/>
      </c>
      <c r="N536" t="str">
        <f>IF('Receipts'!G536="","",'Receipts'!G536)</f>
        <v/>
      </c>
      <c r="O536" s="21" t="str">
        <f>IF('Receipts'!H536="","",'Receipts'!H536)</f>
        <v/>
      </c>
    </row>
    <row r="537">
      <c r="J537" t="str">
        <f>IF('Receipts'!E537="","",537)</f>
      </c>
      <c r="K537" s="15" t="str">
        <f>IF('Receipts'!E537="","",IF(ISNUMBER('Receipts'!E537),'Receipts'!E537,DATEVALUE('Receipts'!E537)))</f>
      </c>
      <c r="L537" s="21" t="str">
        <f>IF('Receipts'!C537="","",'Receipts'!C537)</f>
        <v/>
      </c>
      <c r="M537" t="str">
        <f>IF('Receipts'!D537="","",'Receipts'!D537)</f>
        <v/>
      </c>
      <c r="N537" t="str">
        <f>IF('Receipts'!G537="","",'Receipts'!G537)</f>
        <v/>
      </c>
      <c r="O537" s="21" t="str">
        <f>IF('Receipts'!H537="","",'Receipts'!H537)</f>
        <v/>
      </c>
    </row>
    <row r="538">
      <c r="J538" t="str">
        <f>IF('Receipts'!E538="","",538)</f>
      </c>
      <c r="K538" s="15" t="str">
        <f>IF('Receipts'!E538="","",IF(ISNUMBER('Receipts'!E538),'Receipts'!E538,DATEVALUE('Receipts'!E538)))</f>
      </c>
      <c r="L538" s="21" t="str">
        <f>IF('Receipts'!C538="","",'Receipts'!C538)</f>
        <v/>
      </c>
      <c r="M538" t="str">
        <f>IF('Receipts'!D538="","",'Receipts'!D538)</f>
        <v/>
      </c>
      <c r="N538" t="str">
        <f>IF('Receipts'!G538="","",'Receipts'!G538)</f>
        <v/>
      </c>
      <c r="O538" s="21" t="str">
        <f>IF('Receipts'!H538="","",'Receipts'!H538)</f>
        <v/>
      </c>
    </row>
    <row r="539">
      <c r="J539" t="str">
        <f>IF('Receipts'!E539="","",539)</f>
      </c>
      <c r="K539" s="15" t="str">
        <f>IF('Receipts'!E539="","",IF(ISNUMBER('Receipts'!E539),'Receipts'!E539,DATEVALUE('Receipts'!E539)))</f>
      </c>
      <c r="L539" s="21" t="str">
        <f>IF('Receipts'!C539="","",'Receipts'!C539)</f>
        <v/>
      </c>
      <c r="M539" t="str">
        <f>IF('Receipts'!D539="","",'Receipts'!D539)</f>
        <v/>
      </c>
      <c r="N539" t="str">
        <f>IF('Receipts'!G539="","",'Receipts'!G539)</f>
        <v/>
      </c>
      <c r="O539" s="21" t="str">
        <f>IF('Receipts'!H539="","",'Receipts'!H539)</f>
        <v/>
      </c>
    </row>
    <row r="540">
      <c r="J540" t="str">
        <f>IF('Receipts'!E540="","",540)</f>
      </c>
      <c r="K540" s="15" t="str">
        <f>IF('Receipts'!E540="","",IF(ISNUMBER('Receipts'!E540),'Receipts'!E540,DATEVALUE('Receipts'!E540)))</f>
      </c>
      <c r="L540" s="21" t="str">
        <f>IF('Receipts'!C540="","",'Receipts'!C540)</f>
        <v/>
      </c>
      <c r="M540" t="str">
        <f>IF('Receipts'!D540="","",'Receipts'!D540)</f>
        <v/>
      </c>
      <c r="N540" t="str">
        <f>IF('Receipts'!G540="","",'Receipts'!G540)</f>
        <v/>
      </c>
      <c r="O540" s="21" t="str">
        <f>IF('Receipts'!H540="","",'Receipts'!H540)</f>
        <v/>
      </c>
    </row>
    <row r="541">
      <c r="J541" t="str">
        <f>IF('Receipts'!E541="","",541)</f>
      </c>
      <c r="K541" s="15" t="str">
        <f>IF('Receipts'!E541="","",IF(ISNUMBER('Receipts'!E541),'Receipts'!E541,DATEVALUE('Receipts'!E541)))</f>
      </c>
      <c r="L541" s="21" t="str">
        <f>IF('Receipts'!C541="","",'Receipts'!C541)</f>
        <v/>
      </c>
      <c r="M541" t="str">
        <f>IF('Receipts'!D541="","",'Receipts'!D541)</f>
        <v/>
      </c>
      <c r="N541" t="str">
        <f>IF('Receipts'!G541="","",'Receipts'!G541)</f>
        <v/>
      </c>
      <c r="O541" s="21" t="str">
        <f>IF('Receipts'!H541="","",'Receipts'!H541)</f>
        <v/>
      </c>
    </row>
    <row r="542">
      <c r="J542" t="str">
        <f>IF('Receipts'!E542="","",542)</f>
      </c>
      <c r="K542" s="15" t="str">
        <f>IF('Receipts'!E542="","",IF(ISNUMBER('Receipts'!E542),'Receipts'!E542,DATEVALUE('Receipts'!E542)))</f>
      </c>
      <c r="L542" s="21" t="str">
        <f>IF('Receipts'!C542="","",'Receipts'!C542)</f>
        <v/>
      </c>
      <c r="M542" t="str">
        <f>IF('Receipts'!D542="","",'Receipts'!D542)</f>
        <v/>
      </c>
      <c r="N542" t="str">
        <f>IF('Receipts'!G542="","",'Receipts'!G542)</f>
        <v/>
      </c>
      <c r="O542" s="21" t="str">
        <f>IF('Receipts'!H542="","",'Receipts'!H542)</f>
        <v/>
      </c>
    </row>
    <row r="543">
      <c r="J543" t="str">
        <f>IF('Receipts'!E543="","",543)</f>
      </c>
      <c r="K543" s="15" t="str">
        <f>IF('Receipts'!E543="","",IF(ISNUMBER('Receipts'!E543),'Receipts'!E543,DATEVALUE('Receipts'!E543)))</f>
      </c>
      <c r="L543" s="21" t="str">
        <f>IF('Receipts'!C543="","",'Receipts'!C543)</f>
        <v/>
      </c>
      <c r="M543" t="str">
        <f>IF('Receipts'!D543="","",'Receipts'!D543)</f>
        <v/>
      </c>
      <c r="N543" t="str">
        <f>IF('Receipts'!G543="","",'Receipts'!G543)</f>
        <v/>
      </c>
      <c r="O543" s="21" t="str">
        <f>IF('Receipts'!H543="","",'Receipts'!H543)</f>
        <v/>
      </c>
    </row>
    <row r="544">
      <c r="J544" t="str">
        <f>IF('Receipts'!E544="","",544)</f>
      </c>
      <c r="K544" s="15" t="str">
        <f>IF('Receipts'!E544="","",IF(ISNUMBER('Receipts'!E544),'Receipts'!E544,DATEVALUE('Receipts'!E544)))</f>
      </c>
      <c r="L544" s="21" t="str">
        <f>IF('Receipts'!C544="","",'Receipts'!C544)</f>
        <v/>
      </c>
      <c r="M544" t="str">
        <f>IF('Receipts'!D544="","",'Receipts'!D544)</f>
        <v/>
      </c>
      <c r="N544" t="str">
        <f>IF('Receipts'!G544="","",'Receipts'!G544)</f>
        <v/>
      </c>
      <c r="O544" s="21" t="str">
        <f>IF('Receipts'!H544="","",'Receipts'!H544)</f>
        <v/>
      </c>
    </row>
    <row r="545">
      <c r="J545" t="str">
        <f>IF('Receipts'!E545="","",545)</f>
      </c>
      <c r="K545" s="15" t="str">
        <f>IF('Receipts'!E545="","",IF(ISNUMBER('Receipts'!E545),'Receipts'!E545,DATEVALUE('Receipts'!E545)))</f>
      </c>
      <c r="L545" s="21" t="str">
        <f>IF('Receipts'!C545="","",'Receipts'!C545)</f>
        <v/>
      </c>
      <c r="M545" t="str">
        <f>IF('Receipts'!D545="","",'Receipts'!D545)</f>
        <v/>
      </c>
      <c r="N545" t="str">
        <f>IF('Receipts'!G545="","",'Receipts'!G545)</f>
        <v/>
      </c>
      <c r="O545" s="21" t="str">
        <f>IF('Receipts'!H545="","",'Receipts'!H545)</f>
        <v/>
      </c>
    </row>
    <row r="546">
      <c r="J546" t="str">
        <f>IF('Receipts'!E546="","",546)</f>
      </c>
      <c r="K546" s="15" t="str">
        <f>IF('Receipts'!E546="","",IF(ISNUMBER('Receipts'!E546),'Receipts'!E546,DATEVALUE('Receipts'!E546)))</f>
      </c>
      <c r="L546" s="21" t="str">
        <f>IF('Receipts'!C546="","",'Receipts'!C546)</f>
        <v/>
      </c>
      <c r="M546" t="str">
        <f>IF('Receipts'!D546="","",'Receipts'!D546)</f>
        <v/>
      </c>
      <c r="N546" t="str">
        <f>IF('Receipts'!G546="","",'Receipts'!G546)</f>
        <v/>
      </c>
      <c r="O546" s="21" t="str">
        <f>IF('Receipts'!H546="","",'Receipts'!H546)</f>
        <v/>
      </c>
    </row>
    <row r="547">
      <c r="J547" t="str">
        <f>IF('Receipts'!E547="","",547)</f>
      </c>
      <c r="K547" s="15" t="str">
        <f>IF('Receipts'!E547="","",IF(ISNUMBER('Receipts'!E547),'Receipts'!E547,DATEVALUE('Receipts'!E547)))</f>
      </c>
      <c r="L547" s="21" t="str">
        <f>IF('Receipts'!C547="","",'Receipts'!C547)</f>
        <v/>
      </c>
      <c r="M547" t="str">
        <f>IF('Receipts'!D547="","",'Receipts'!D547)</f>
        <v/>
      </c>
      <c r="N547" t="str">
        <f>IF('Receipts'!G547="","",'Receipts'!G547)</f>
        <v/>
      </c>
      <c r="O547" s="21" t="str">
        <f>IF('Receipts'!H547="","",'Receipts'!H547)</f>
        <v/>
      </c>
    </row>
    <row r="548">
      <c r="J548" t="str">
        <f>IF('Receipts'!E548="","",548)</f>
      </c>
      <c r="K548" s="15" t="str">
        <f>IF('Receipts'!E548="","",IF(ISNUMBER('Receipts'!E548),'Receipts'!E548,DATEVALUE('Receipts'!E548)))</f>
      </c>
      <c r="L548" s="21" t="str">
        <f>IF('Receipts'!C548="","",'Receipts'!C548)</f>
        <v/>
      </c>
      <c r="M548" t="str">
        <f>IF('Receipts'!D548="","",'Receipts'!D548)</f>
        <v/>
      </c>
      <c r="N548" t="str">
        <f>IF('Receipts'!G548="","",'Receipts'!G548)</f>
        <v/>
      </c>
      <c r="O548" s="21" t="str">
        <f>IF('Receipts'!H548="","",'Receipts'!H548)</f>
        <v/>
      </c>
    </row>
    <row r="549">
      <c r="J549" t="str">
        <f>IF('Receipts'!E549="","",549)</f>
      </c>
      <c r="K549" s="15" t="str">
        <f>IF('Receipts'!E549="","",IF(ISNUMBER('Receipts'!E549),'Receipts'!E549,DATEVALUE('Receipts'!E549)))</f>
      </c>
      <c r="L549" s="21" t="str">
        <f>IF('Receipts'!C549="","",'Receipts'!C549)</f>
        <v/>
      </c>
      <c r="M549" t="str">
        <f>IF('Receipts'!D549="","",'Receipts'!D549)</f>
        <v/>
      </c>
      <c r="N549" t="str">
        <f>IF('Receipts'!G549="","",'Receipts'!G549)</f>
        <v/>
      </c>
      <c r="O549" s="21" t="str">
        <f>IF('Receipts'!H549="","",'Receipts'!H549)</f>
        <v/>
      </c>
    </row>
    <row r="550">
      <c r="J550" t="str">
        <f>IF('Receipts'!E550="","",550)</f>
      </c>
      <c r="K550" s="15" t="str">
        <f>IF('Receipts'!E550="","",IF(ISNUMBER('Receipts'!E550),'Receipts'!E550,DATEVALUE('Receipts'!E550)))</f>
      </c>
      <c r="L550" s="21" t="str">
        <f>IF('Receipts'!C550="","",'Receipts'!C550)</f>
        <v/>
      </c>
      <c r="M550" t="str">
        <f>IF('Receipts'!D550="","",'Receipts'!D550)</f>
        <v/>
      </c>
      <c r="N550" t="str">
        <f>IF('Receipts'!G550="","",'Receipts'!G550)</f>
        <v/>
      </c>
      <c r="O550" s="21" t="str">
        <f>IF('Receipts'!H550="","",'Receipts'!H550)</f>
        <v/>
      </c>
    </row>
    <row r="551">
      <c r="J551" t="str">
        <f>IF('Receipts'!E551="","",551)</f>
      </c>
      <c r="K551" s="15" t="str">
        <f>IF('Receipts'!E551="","",IF(ISNUMBER('Receipts'!E551),'Receipts'!E551,DATEVALUE('Receipts'!E551)))</f>
      </c>
      <c r="L551" s="21" t="str">
        <f>IF('Receipts'!C551="","",'Receipts'!C551)</f>
        <v/>
      </c>
      <c r="M551" t="str">
        <f>IF('Receipts'!D551="","",'Receipts'!D551)</f>
        <v/>
      </c>
      <c r="N551" t="str">
        <f>IF('Receipts'!G551="","",'Receipts'!G551)</f>
        <v/>
      </c>
      <c r="O551" s="21" t="str">
        <f>IF('Receipts'!H551="","",'Receipts'!H551)</f>
        <v/>
      </c>
    </row>
    <row r="552">
      <c r="J552" t="str">
        <f>IF('Receipts'!E552="","",552)</f>
      </c>
      <c r="K552" s="15" t="str">
        <f>IF('Receipts'!E552="","",IF(ISNUMBER('Receipts'!E552),'Receipts'!E552,DATEVALUE('Receipts'!E552)))</f>
      </c>
      <c r="L552" s="21" t="str">
        <f>IF('Receipts'!C552="","",'Receipts'!C552)</f>
        <v/>
      </c>
      <c r="M552" t="str">
        <f>IF('Receipts'!D552="","",'Receipts'!D552)</f>
        <v/>
      </c>
      <c r="N552" t="str">
        <f>IF('Receipts'!G552="","",'Receipts'!G552)</f>
        <v/>
      </c>
      <c r="O552" s="21" t="str">
        <f>IF('Receipts'!H552="","",'Receipts'!H552)</f>
        <v/>
      </c>
    </row>
    <row r="553">
      <c r="J553" t="str">
        <f>IF('Receipts'!E553="","",553)</f>
      </c>
      <c r="K553" s="15" t="str">
        <f>IF('Receipts'!E553="","",IF(ISNUMBER('Receipts'!E553),'Receipts'!E553,DATEVALUE('Receipts'!E553)))</f>
      </c>
      <c r="L553" s="21" t="str">
        <f>IF('Receipts'!C553="","",'Receipts'!C553)</f>
        <v/>
      </c>
      <c r="M553" t="str">
        <f>IF('Receipts'!D553="","",'Receipts'!D553)</f>
        <v/>
      </c>
      <c r="N553" t="str">
        <f>IF('Receipts'!G553="","",'Receipts'!G553)</f>
        <v/>
      </c>
      <c r="O553" s="21" t="str">
        <f>IF('Receipts'!H553="","",'Receipts'!H553)</f>
        <v/>
      </c>
    </row>
    <row r="554">
      <c r="J554" t="str">
        <f>IF('Receipts'!E554="","",554)</f>
      </c>
      <c r="K554" s="15" t="str">
        <f>IF('Receipts'!E554="","",IF(ISNUMBER('Receipts'!E554),'Receipts'!E554,DATEVALUE('Receipts'!E554)))</f>
      </c>
      <c r="L554" s="21" t="str">
        <f>IF('Receipts'!C554="","",'Receipts'!C554)</f>
        <v/>
      </c>
      <c r="M554" t="str">
        <f>IF('Receipts'!D554="","",'Receipts'!D554)</f>
        <v/>
      </c>
      <c r="N554" t="str">
        <f>IF('Receipts'!G554="","",'Receipts'!G554)</f>
        <v/>
      </c>
      <c r="O554" s="21" t="str">
        <f>IF('Receipts'!H554="","",'Receipts'!H554)</f>
        <v/>
      </c>
    </row>
    <row r="555">
      <c r="J555" t="str">
        <f>IF('Receipts'!E555="","",555)</f>
      </c>
      <c r="K555" s="15" t="str">
        <f>IF('Receipts'!E555="","",IF(ISNUMBER('Receipts'!E555),'Receipts'!E555,DATEVALUE('Receipts'!E555)))</f>
      </c>
      <c r="L555" s="21" t="str">
        <f>IF('Receipts'!C555="","",'Receipts'!C555)</f>
        <v/>
      </c>
      <c r="M555" t="str">
        <f>IF('Receipts'!D555="","",'Receipts'!D555)</f>
        <v/>
      </c>
      <c r="N555" t="str">
        <f>IF('Receipts'!G555="","",'Receipts'!G555)</f>
        <v/>
      </c>
      <c r="O555" s="21" t="str">
        <f>IF('Receipts'!H555="","",'Receipts'!H555)</f>
        <v/>
      </c>
    </row>
    <row r="556">
      <c r="J556" t="str">
        <f>IF('Receipts'!E556="","",556)</f>
      </c>
      <c r="K556" s="15" t="str">
        <f>IF('Receipts'!E556="","",IF(ISNUMBER('Receipts'!E556),'Receipts'!E556,DATEVALUE('Receipts'!E556)))</f>
      </c>
      <c r="L556" s="21" t="str">
        <f>IF('Receipts'!C556="","",'Receipts'!C556)</f>
        <v/>
      </c>
      <c r="M556" t="str">
        <f>IF('Receipts'!D556="","",'Receipts'!D556)</f>
        <v/>
      </c>
      <c r="N556" t="str">
        <f>IF('Receipts'!G556="","",'Receipts'!G556)</f>
        <v/>
      </c>
      <c r="O556" s="21" t="str">
        <f>IF('Receipts'!H556="","",'Receipts'!H556)</f>
        <v/>
      </c>
    </row>
    <row r="557">
      <c r="J557" t="str">
        <f>IF('Receipts'!E557="","",557)</f>
      </c>
      <c r="K557" s="15" t="str">
        <f>IF('Receipts'!E557="","",IF(ISNUMBER('Receipts'!E557),'Receipts'!E557,DATEVALUE('Receipts'!E557)))</f>
      </c>
      <c r="L557" s="21" t="str">
        <f>IF('Receipts'!C557="","",'Receipts'!C557)</f>
        <v/>
      </c>
      <c r="M557" t="str">
        <f>IF('Receipts'!D557="","",'Receipts'!D557)</f>
        <v/>
      </c>
      <c r="N557" t="str">
        <f>IF('Receipts'!G557="","",'Receipts'!G557)</f>
        <v/>
      </c>
      <c r="O557" s="21" t="str">
        <f>IF('Receipts'!H557="","",'Receipts'!H557)</f>
        <v/>
      </c>
    </row>
    <row r="558">
      <c r="J558" t="str">
        <f>IF('Receipts'!E558="","",558)</f>
      </c>
      <c r="K558" s="15" t="str">
        <f>IF('Receipts'!E558="","",IF(ISNUMBER('Receipts'!E558),'Receipts'!E558,DATEVALUE('Receipts'!E558)))</f>
      </c>
      <c r="L558" s="21" t="str">
        <f>IF('Receipts'!C558="","",'Receipts'!C558)</f>
        <v/>
      </c>
      <c r="M558" t="str">
        <f>IF('Receipts'!D558="","",'Receipts'!D558)</f>
        <v/>
      </c>
      <c r="N558" t="str">
        <f>IF('Receipts'!G558="","",'Receipts'!G558)</f>
        <v/>
      </c>
      <c r="O558" s="21" t="str">
        <f>IF('Receipts'!H558="","",'Receipts'!H558)</f>
        <v/>
      </c>
    </row>
    <row r="559">
      <c r="J559" t="str">
        <f>IF('Receipts'!E559="","",559)</f>
      </c>
      <c r="K559" s="15" t="str">
        <f>IF('Receipts'!E559="","",IF(ISNUMBER('Receipts'!E559),'Receipts'!E559,DATEVALUE('Receipts'!E559)))</f>
      </c>
      <c r="L559" s="21" t="str">
        <f>IF('Receipts'!C559="","",'Receipts'!C559)</f>
        <v/>
      </c>
      <c r="M559" t="str">
        <f>IF('Receipts'!D559="","",'Receipts'!D559)</f>
        <v/>
      </c>
      <c r="N559" t="str">
        <f>IF('Receipts'!G559="","",'Receipts'!G559)</f>
        <v/>
      </c>
      <c r="O559" s="21" t="str">
        <f>IF('Receipts'!H559="","",'Receipts'!H559)</f>
        <v/>
      </c>
    </row>
    <row r="560">
      <c r="J560" t="str">
        <f>IF('Receipts'!E560="","",560)</f>
      </c>
      <c r="K560" s="15" t="str">
        <f>IF('Receipts'!E560="","",IF(ISNUMBER('Receipts'!E560),'Receipts'!E560,DATEVALUE('Receipts'!E560)))</f>
      </c>
      <c r="L560" s="21" t="str">
        <f>IF('Receipts'!C560="","",'Receipts'!C560)</f>
        <v/>
      </c>
      <c r="M560" t="str">
        <f>IF('Receipts'!D560="","",'Receipts'!D560)</f>
        <v/>
      </c>
      <c r="N560" t="str">
        <f>IF('Receipts'!G560="","",'Receipts'!G560)</f>
        <v/>
      </c>
      <c r="O560" s="21" t="str">
        <f>IF('Receipts'!H560="","",'Receipts'!H560)</f>
        <v/>
      </c>
    </row>
    <row r="561">
      <c r="J561" t="str">
        <f>IF('Receipts'!E561="","",561)</f>
      </c>
      <c r="K561" s="15" t="str">
        <f>IF('Receipts'!E561="","",IF(ISNUMBER('Receipts'!E561),'Receipts'!E561,DATEVALUE('Receipts'!E561)))</f>
      </c>
      <c r="L561" s="21" t="str">
        <f>IF('Receipts'!C561="","",'Receipts'!C561)</f>
        <v/>
      </c>
      <c r="M561" t="str">
        <f>IF('Receipts'!D561="","",'Receipts'!D561)</f>
        <v/>
      </c>
      <c r="N561" t="str">
        <f>IF('Receipts'!G561="","",'Receipts'!G561)</f>
        <v/>
      </c>
      <c r="O561" s="21" t="str">
        <f>IF('Receipts'!H561="","",'Receipts'!H561)</f>
        <v/>
      </c>
    </row>
    <row r="562">
      <c r="J562" t="str">
        <f>IF('Receipts'!E562="","",562)</f>
      </c>
      <c r="K562" s="15" t="str">
        <f>IF('Receipts'!E562="","",IF(ISNUMBER('Receipts'!E562),'Receipts'!E562,DATEVALUE('Receipts'!E562)))</f>
      </c>
      <c r="L562" s="21" t="str">
        <f>IF('Receipts'!C562="","",'Receipts'!C562)</f>
        <v/>
      </c>
      <c r="M562" t="str">
        <f>IF('Receipts'!D562="","",'Receipts'!D562)</f>
        <v/>
      </c>
      <c r="N562" t="str">
        <f>IF('Receipts'!G562="","",'Receipts'!G562)</f>
        <v/>
      </c>
      <c r="O562" s="21" t="str">
        <f>IF('Receipts'!H562="","",'Receipts'!H562)</f>
        <v/>
      </c>
    </row>
    <row r="563">
      <c r="J563" t="str">
        <f>IF('Receipts'!E563="","",563)</f>
      </c>
      <c r="K563" s="15" t="str">
        <f>IF('Receipts'!E563="","",IF(ISNUMBER('Receipts'!E563),'Receipts'!E563,DATEVALUE('Receipts'!E563)))</f>
      </c>
      <c r="L563" s="21" t="str">
        <f>IF('Receipts'!C563="","",'Receipts'!C563)</f>
        <v/>
      </c>
      <c r="M563" t="str">
        <f>IF('Receipts'!D563="","",'Receipts'!D563)</f>
        <v/>
      </c>
      <c r="N563" t="str">
        <f>IF('Receipts'!G563="","",'Receipts'!G563)</f>
        <v/>
      </c>
      <c r="O563" s="21" t="str">
        <f>IF('Receipts'!H563="","",'Receipts'!H563)</f>
        <v/>
      </c>
    </row>
    <row r="564">
      <c r="J564" t="str">
        <f>IF('Receipts'!E564="","",564)</f>
      </c>
      <c r="K564" s="15" t="str">
        <f>IF('Receipts'!E564="","",IF(ISNUMBER('Receipts'!E564),'Receipts'!E564,DATEVALUE('Receipts'!E564)))</f>
      </c>
      <c r="L564" s="21" t="str">
        <f>IF('Receipts'!C564="","",'Receipts'!C564)</f>
        <v/>
      </c>
      <c r="M564" t="str">
        <f>IF('Receipts'!D564="","",'Receipts'!D564)</f>
        <v/>
      </c>
      <c r="N564" t="str">
        <f>IF('Receipts'!G564="","",'Receipts'!G564)</f>
        <v/>
      </c>
      <c r="O564" s="21" t="str">
        <f>IF('Receipts'!H564="","",'Receipts'!H564)</f>
        <v/>
      </c>
    </row>
    <row r="565">
      <c r="J565" t="str">
        <f>IF('Receipts'!E565="","",565)</f>
      </c>
      <c r="K565" s="15" t="str">
        <f>IF('Receipts'!E565="","",IF(ISNUMBER('Receipts'!E565),'Receipts'!E565,DATEVALUE('Receipts'!E565)))</f>
      </c>
      <c r="L565" s="21" t="str">
        <f>IF('Receipts'!C565="","",'Receipts'!C565)</f>
        <v/>
      </c>
      <c r="M565" t="str">
        <f>IF('Receipts'!D565="","",'Receipts'!D565)</f>
        <v/>
      </c>
      <c r="N565" t="str">
        <f>IF('Receipts'!G565="","",'Receipts'!G565)</f>
        <v/>
      </c>
      <c r="O565" s="21" t="str">
        <f>IF('Receipts'!H565="","",'Receipts'!H565)</f>
        <v/>
      </c>
    </row>
    <row r="566">
      <c r="J566" t="str">
        <f>IF('Receipts'!E566="","",566)</f>
      </c>
      <c r="K566" s="15" t="str">
        <f>IF('Receipts'!E566="","",IF(ISNUMBER('Receipts'!E566),'Receipts'!E566,DATEVALUE('Receipts'!E566)))</f>
      </c>
      <c r="L566" s="21" t="str">
        <f>IF('Receipts'!C566="","",'Receipts'!C566)</f>
        <v/>
      </c>
      <c r="M566" t="str">
        <f>IF('Receipts'!D566="","",'Receipts'!D566)</f>
        <v/>
      </c>
      <c r="N566" t="str">
        <f>IF('Receipts'!G566="","",'Receipts'!G566)</f>
        <v/>
      </c>
      <c r="O566" s="21" t="str">
        <f>IF('Receipts'!H566="","",'Receipts'!H566)</f>
        <v/>
      </c>
    </row>
    <row r="567">
      <c r="J567" t="str">
        <f>IF('Receipts'!E567="","",567)</f>
      </c>
      <c r="K567" s="15" t="str">
        <f>IF('Receipts'!E567="","",IF(ISNUMBER('Receipts'!E567),'Receipts'!E567,DATEVALUE('Receipts'!E567)))</f>
      </c>
      <c r="L567" s="21" t="str">
        <f>IF('Receipts'!C567="","",'Receipts'!C567)</f>
        <v/>
      </c>
      <c r="M567" t="str">
        <f>IF('Receipts'!D567="","",'Receipts'!D567)</f>
        <v/>
      </c>
      <c r="N567" t="str">
        <f>IF('Receipts'!G567="","",'Receipts'!G567)</f>
        <v/>
      </c>
      <c r="O567" s="21" t="str">
        <f>IF('Receipts'!H567="","",'Receipts'!H567)</f>
        <v/>
      </c>
    </row>
    <row r="568">
      <c r="J568" t="str">
        <f>IF('Receipts'!E568="","",568)</f>
      </c>
      <c r="K568" s="15" t="str">
        <f>IF('Receipts'!E568="","",IF(ISNUMBER('Receipts'!E568),'Receipts'!E568,DATEVALUE('Receipts'!E568)))</f>
      </c>
      <c r="L568" s="21" t="str">
        <f>IF('Receipts'!C568="","",'Receipts'!C568)</f>
        <v/>
      </c>
      <c r="M568" t="str">
        <f>IF('Receipts'!D568="","",'Receipts'!D568)</f>
        <v/>
      </c>
      <c r="N568" t="str">
        <f>IF('Receipts'!G568="","",'Receipts'!G568)</f>
        <v/>
      </c>
      <c r="O568" s="21" t="str">
        <f>IF('Receipts'!H568="","",'Receipts'!H568)</f>
        <v/>
      </c>
    </row>
    <row r="569">
      <c r="J569" t="str">
        <f>IF('Receipts'!E569="","",569)</f>
      </c>
      <c r="K569" s="15" t="str">
        <f>IF('Receipts'!E569="","",IF(ISNUMBER('Receipts'!E569),'Receipts'!E569,DATEVALUE('Receipts'!E569)))</f>
      </c>
      <c r="L569" s="21" t="str">
        <f>IF('Receipts'!C569="","",'Receipts'!C569)</f>
        <v/>
      </c>
      <c r="M569" t="str">
        <f>IF('Receipts'!D569="","",'Receipts'!D569)</f>
        <v/>
      </c>
      <c r="N569" t="str">
        <f>IF('Receipts'!G569="","",'Receipts'!G569)</f>
        <v/>
      </c>
      <c r="O569" s="21" t="str">
        <f>IF('Receipts'!H569="","",'Receipts'!H569)</f>
        <v/>
      </c>
    </row>
    <row r="570">
      <c r="J570" t="str">
        <f>IF('Receipts'!E570="","",570)</f>
      </c>
      <c r="K570" s="15" t="str">
        <f>IF('Receipts'!E570="","",IF(ISNUMBER('Receipts'!E570),'Receipts'!E570,DATEVALUE('Receipts'!E570)))</f>
      </c>
      <c r="L570" s="21" t="str">
        <f>IF('Receipts'!C570="","",'Receipts'!C570)</f>
        <v/>
      </c>
      <c r="M570" t="str">
        <f>IF('Receipts'!D570="","",'Receipts'!D570)</f>
        <v/>
      </c>
      <c r="N570" t="str">
        <f>IF('Receipts'!G570="","",'Receipts'!G570)</f>
        <v/>
      </c>
      <c r="O570" s="21" t="str">
        <f>IF('Receipts'!H570="","",'Receipts'!H570)</f>
        <v/>
      </c>
    </row>
    <row r="571">
      <c r="J571" t="str">
        <f>IF('Receipts'!E571="","",571)</f>
      </c>
      <c r="K571" s="15" t="str">
        <f>IF('Receipts'!E571="","",IF(ISNUMBER('Receipts'!E571),'Receipts'!E571,DATEVALUE('Receipts'!E571)))</f>
      </c>
      <c r="L571" s="21" t="str">
        <f>IF('Receipts'!C571="","",'Receipts'!C571)</f>
        <v/>
      </c>
      <c r="M571" t="str">
        <f>IF('Receipts'!D571="","",'Receipts'!D571)</f>
        <v/>
      </c>
      <c r="N571" t="str">
        <f>IF('Receipts'!G571="","",'Receipts'!G571)</f>
        <v/>
      </c>
      <c r="O571" s="21" t="str">
        <f>IF('Receipts'!H571="","",'Receipts'!H571)</f>
        <v/>
      </c>
    </row>
    <row r="572">
      <c r="J572" t="str">
        <f>IF('Receipts'!E572="","",572)</f>
      </c>
      <c r="K572" s="15" t="str">
        <f>IF('Receipts'!E572="","",IF(ISNUMBER('Receipts'!E572),'Receipts'!E572,DATEVALUE('Receipts'!E572)))</f>
      </c>
      <c r="L572" s="21" t="str">
        <f>IF('Receipts'!C572="","",'Receipts'!C572)</f>
        <v/>
      </c>
      <c r="M572" t="str">
        <f>IF('Receipts'!D572="","",'Receipts'!D572)</f>
        <v/>
      </c>
      <c r="N572" t="str">
        <f>IF('Receipts'!G572="","",'Receipts'!G572)</f>
        <v/>
      </c>
      <c r="O572" s="21" t="str">
        <f>IF('Receipts'!H572="","",'Receipts'!H572)</f>
        <v/>
      </c>
    </row>
    <row r="573">
      <c r="J573" t="str">
        <f>IF('Receipts'!E573="","",573)</f>
      </c>
      <c r="K573" s="15" t="str">
        <f>IF('Receipts'!E573="","",IF(ISNUMBER('Receipts'!E573),'Receipts'!E573,DATEVALUE('Receipts'!E573)))</f>
      </c>
      <c r="L573" s="21" t="str">
        <f>IF('Receipts'!C573="","",'Receipts'!C573)</f>
        <v/>
      </c>
      <c r="M573" t="str">
        <f>IF('Receipts'!D573="","",'Receipts'!D573)</f>
        <v/>
      </c>
      <c r="N573" t="str">
        <f>IF('Receipts'!G573="","",'Receipts'!G573)</f>
        <v/>
      </c>
      <c r="O573" s="21" t="str">
        <f>IF('Receipts'!H573="","",'Receipts'!H573)</f>
        <v/>
      </c>
    </row>
    <row r="574">
      <c r="J574" t="str">
        <f>IF('Receipts'!E574="","",574)</f>
      </c>
      <c r="K574" s="15" t="str">
        <f>IF('Receipts'!E574="","",IF(ISNUMBER('Receipts'!E574),'Receipts'!E574,DATEVALUE('Receipts'!E574)))</f>
      </c>
      <c r="L574" s="21" t="str">
        <f>IF('Receipts'!C574="","",'Receipts'!C574)</f>
        <v/>
      </c>
      <c r="M574" t="str">
        <f>IF('Receipts'!D574="","",'Receipts'!D574)</f>
        <v/>
      </c>
      <c r="N574" t="str">
        <f>IF('Receipts'!G574="","",'Receipts'!G574)</f>
        <v/>
      </c>
      <c r="O574" s="21" t="str">
        <f>IF('Receipts'!H574="","",'Receipts'!H574)</f>
        <v/>
      </c>
    </row>
    <row r="575">
      <c r="J575" t="str">
        <f>IF('Receipts'!E575="","",575)</f>
      </c>
      <c r="K575" s="15" t="str">
        <f>IF('Receipts'!E575="","",IF(ISNUMBER('Receipts'!E575),'Receipts'!E575,DATEVALUE('Receipts'!E575)))</f>
      </c>
      <c r="L575" s="21" t="str">
        <f>IF('Receipts'!C575="","",'Receipts'!C575)</f>
        <v/>
      </c>
      <c r="M575" t="str">
        <f>IF('Receipts'!D575="","",'Receipts'!D575)</f>
        <v/>
      </c>
      <c r="N575" t="str">
        <f>IF('Receipts'!G575="","",'Receipts'!G575)</f>
        <v/>
      </c>
      <c r="O575" s="21" t="str">
        <f>IF('Receipts'!H575="","",'Receipts'!H575)</f>
        <v/>
      </c>
    </row>
    <row r="576">
      <c r="J576" t="str">
        <f>IF('Receipts'!E576="","",576)</f>
      </c>
      <c r="K576" s="15" t="str">
        <f>IF('Receipts'!E576="","",IF(ISNUMBER('Receipts'!E576),'Receipts'!E576,DATEVALUE('Receipts'!E576)))</f>
      </c>
      <c r="L576" s="21" t="str">
        <f>IF('Receipts'!C576="","",'Receipts'!C576)</f>
        <v/>
      </c>
      <c r="M576" t="str">
        <f>IF('Receipts'!D576="","",'Receipts'!D576)</f>
        <v/>
      </c>
      <c r="N576" t="str">
        <f>IF('Receipts'!G576="","",'Receipts'!G576)</f>
        <v/>
      </c>
      <c r="O576" s="21" t="str">
        <f>IF('Receipts'!H576="","",'Receipts'!H576)</f>
        <v/>
      </c>
    </row>
    <row r="577">
      <c r="J577" t="str">
        <f>IF('Receipts'!E577="","",577)</f>
      </c>
      <c r="K577" s="15" t="str">
        <f>IF('Receipts'!E577="","",IF(ISNUMBER('Receipts'!E577),'Receipts'!E577,DATEVALUE('Receipts'!E577)))</f>
      </c>
      <c r="L577" s="21" t="str">
        <f>IF('Receipts'!C577="","",'Receipts'!C577)</f>
        <v/>
      </c>
      <c r="M577" t="str">
        <f>IF('Receipts'!D577="","",'Receipts'!D577)</f>
        <v/>
      </c>
      <c r="N577" t="str">
        <f>IF('Receipts'!G577="","",'Receipts'!G577)</f>
        <v/>
      </c>
      <c r="O577" s="21" t="str">
        <f>IF('Receipts'!H577="","",'Receipts'!H577)</f>
        <v/>
      </c>
    </row>
    <row r="578">
      <c r="J578" t="str">
        <f>IF('Receipts'!E578="","",578)</f>
      </c>
      <c r="K578" s="15" t="str">
        <f>IF('Receipts'!E578="","",IF(ISNUMBER('Receipts'!E578),'Receipts'!E578,DATEVALUE('Receipts'!E578)))</f>
      </c>
      <c r="L578" s="21" t="str">
        <f>IF('Receipts'!C578="","",'Receipts'!C578)</f>
        <v/>
      </c>
      <c r="M578" t="str">
        <f>IF('Receipts'!D578="","",'Receipts'!D578)</f>
        <v/>
      </c>
      <c r="N578" t="str">
        <f>IF('Receipts'!G578="","",'Receipts'!G578)</f>
        <v/>
      </c>
      <c r="O578" s="21" t="str">
        <f>IF('Receipts'!H578="","",'Receipts'!H578)</f>
        <v/>
      </c>
    </row>
    <row r="579">
      <c r="J579" t="str">
        <f>IF('Receipts'!E579="","",579)</f>
      </c>
      <c r="K579" s="15" t="str">
        <f>IF('Receipts'!E579="","",IF(ISNUMBER('Receipts'!E579),'Receipts'!E579,DATEVALUE('Receipts'!E579)))</f>
      </c>
      <c r="L579" s="21" t="str">
        <f>IF('Receipts'!C579="","",'Receipts'!C579)</f>
        <v/>
      </c>
      <c r="M579" t="str">
        <f>IF('Receipts'!D579="","",'Receipts'!D579)</f>
        <v/>
      </c>
      <c r="N579" t="str">
        <f>IF('Receipts'!G579="","",'Receipts'!G579)</f>
        <v/>
      </c>
      <c r="O579" s="21" t="str">
        <f>IF('Receipts'!H579="","",'Receipts'!H579)</f>
        <v/>
      </c>
    </row>
    <row r="580">
      <c r="J580" t="str">
        <f>IF('Receipts'!E580="","",580)</f>
      </c>
      <c r="K580" s="15" t="str">
        <f>IF('Receipts'!E580="","",IF(ISNUMBER('Receipts'!E580),'Receipts'!E580,DATEVALUE('Receipts'!E580)))</f>
      </c>
      <c r="L580" s="21" t="str">
        <f>IF('Receipts'!C580="","",'Receipts'!C580)</f>
        <v/>
      </c>
      <c r="M580" t="str">
        <f>IF('Receipts'!D580="","",'Receipts'!D580)</f>
        <v/>
      </c>
      <c r="N580" t="str">
        <f>IF('Receipts'!G580="","",'Receipts'!G580)</f>
        <v/>
      </c>
      <c r="O580" s="21" t="str">
        <f>IF('Receipts'!H580="","",'Receipts'!H580)</f>
        <v/>
      </c>
    </row>
    <row r="581">
      <c r="J581" t="str">
        <f>IF('Receipts'!E581="","",581)</f>
      </c>
      <c r="K581" s="15" t="str">
        <f>IF('Receipts'!E581="","",IF(ISNUMBER('Receipts'!E581),'Receipts'!E581,DATEVALUE('Receipts'!E581)))</f>
      </c>
      <c r="L581" s="21" t="str">
        <f>IF('Receipts'!C581="","",'Receipts'!C581)</f>
        <v/>
      </c>
      <c r="M581" t="str">
        <f>IF('Receipts'!D581="","",'Receipts'!D581)</f>
        <v/>
      </c>
      <c r="N581" t="str">
        <f>IF('Receipts'!G581="","",'Receipts'!G581)</f>
        <v/>
      </c>
      <c r="O581" s="21" t="str">
        <f>IF('Receipts'!H581="","",'Receipts'!H581)</f>
        <v/>
      </c>
    </row>
    <row r="582">
      <c r="J582" t="str">
        <f>IF('Receipts'!E582="","",582)</f>
      </c>
      <c r="K582" s="15" t="str">
        <f>IF('Receipts'!E582="","",IF(ISNUMBER('Receipts'!E582),'Receipts'!E582,DATEVALUE('Receipts'!E582)))</f>
      </c>
      <c r="L582" s="21" t="str">
        <f>IF('Receipts'!C582="","",'Receipts'!C582)</f>
        <v/>
      </c>
      <c r="M582" t="str">
        <f>IF('Receipts'!D582="","",'Receipts'!D582)</f>
        <v/>
      </c>
      <c r="N582" t="str">
        <f>IF('Receipts'!G582="","",'Receipts'!G582)</f>
        <v/>
      </c>
      <c r="O582" s="21" t="str">
        <f>IF('Receipts'!H582="","",'Receipts'!H582)</f>
        <v/>
      </c>
    </row>
    <row r="583">
      <c r="J583" t="str">
        <f>IF('Receipts'!E583="","",583)</f>
      </c>
      <c r="K583" s="15" t="str">
        <f>IF('Receipts'!E583="","",IF(ISNUMBER('Receipts'!E583),'Receipts'!E583,DATEVALUE('Receipts'!E583)))</f>
      </c>
      <c r="L583" s="21" t="str">
        <f>IF('Receipts'!C583="","",'Receipts'!C583)</f>
        <v/>
      </c>
      <c r="M583" t="str">
        <f>IF('Receipts'!D583="","",'Receipts'!D583)</f>
        <v/>
      </c>
      <c r="N583" t="str">
        <f>IF('Receipts'!G583="","",'Receipts'!G583)</f>
        <v/>
      </c>
      <c r="O583" s="21" t="str">
        <f>IF('Receipts'!H583="","",'Receipts'!H583)</f>
        <v/>
      </c>
    </row>
    <row r="584">
      <c r="J584" t="str">
        <f>IF('Receipts'!E584="","",584)</f>
      </c>
      <c r="K584" s="15" t="str">
        <f>IF('Receipts'!E584="","",IF(ISNUMBER('Receipts'!E584),'Receipts'!E584,DATEVALUE('Receipts'!E584)))</f>
      </c>
      <c r="L584" s="21" t="str">
        <f>IF('Receipts'!C584="","",'Receipts'!C584)</f>
        <v/>
      </c>
      <c r="M584" t="str">
        <f>IF('Receipts'!D584="","",'Receipts'!D584)</f>
        <v/>
      </c>
      <c r="N584" t="str">
        <f>IF('Receipts'!G584="","",'Receipts'!G584)</f>
        <v/>
      </c>
      <c r="O584" s="21" t="str">
        <f>IF('Receipts'!H584="","",'Receipts'!H584)</f>
        <v/>
      </c>
    </row>
    <row r="585">
      <c r="J585" t="str">
        <f>IF('Receipts'!E585="","",585)</f>
      </c>
      <c r="K585" s="15" t="str">
        <f>IF('Receipts'!E585="","",IF(ISNUMBER('Receipts'!E585),'Receipts'!E585,DATEVALUE('Receipts'!E585)))</f>
      </c>
      <c r="L585" s="21" t="str">
        <f>IF('Receipts'!C585="","",'Receipts'!C585)</f>
        <v/>
      </c>
      <c r="M585" t="str">
        <f>IF('Receipts'!D585="","",'Receipts'!D585)</f>
        <v/>
      </c>
      <c r="N585" t="str">
        <f>IF('Receipts'!G585="","",'Receipts'!G585)</f>
        <v/>
      </c>
      <c r="O585" s="21" t="str">
        <f>IF('Receipts'!H585="","",'Receipts'!H585)</f>
        <v/>
      </c>
    </row>
    <row r="586">
      <c r="J586" t="str">
        <f>IF('Receipts'!E586="","",586)</f>
      </c>
      <c r="K586" s="15" t="str">
        <f>IF('Receipts'!E586="","",IF(ISNUMBER('Receipts'!E586),'Receipts'!E586,DATEVALUE('Receipts'!E586)))</f>
      </c>
      <c r="L586" s="21" t="str">
        <f>IF('Receipts'!C586="","",'Receipts'!C586)</f>
        <v/>
      </c>
      <c r="M586" t="str">
        <f>IF('Receipts'!D586="","",'Receipts'!D586)</f>
        <v/>
      </c>
      <c r="N586" t="str">
        <f>IF('Receipts'!G586="","",'Receipts'!G586)</f>
        <v/>
      </c>
      <c r="O586" s="21" t="str">
        <f>IF('Receipts'!H586="","",'Receipts'!H586)</f>
        <v/>
      </c>
    </row>
    <row r="587">
      <c r="J587" t="str">
        <f>IF('Receipts'!E587="","",587)</f>
      </c>
      <c r="K587" s="15" t="str">
        <f>IF('Receipts'!E587="","",IF(ISNUMBER('Receipts'!E587),'Receipts'!E587,DATEVALUE('Receipts'!E587)))</f>
      </c>
      <c r="L587" s="21" t="str">
        <f>IF('Receipts'!C587="","",'Receipts'!C587)</f>
        <v/>
      </c>
      <c r="M587" t="str">
        <f>IF('Receipts'!D587="","",'Receipts'!D587)</f>
        <v/>
      </c>
      <c r="N587" t="str">
        <f>IF('Receipts'!G587="","",'Receipts'!G587)</f>
        <v/>
      </c>
      <c r="O587" s="21" t="str">
        <f>IF('Receipts'!H587="","",'Receipts'!H587)</f>
        <v/>
      </c>
    </row>
    <row r="588">
      <c r="J588" t="str">
        <f>IF('Receipts'!E588="","",588)</f>
      </c>
      <c r="K588" s="15" t="str">
        <f>IF('Receipts'!E588="","",IF(ISNUMBER('Receipts'!E588),'Receipts'!E588,DATEVALUE('Receipts'!E588)))</f>
      </c>
      <c r="L588" s="21" t="str">
        <f>IF('Receipts'!C588="","",'Receipts'!C588)</f>
        <v/>
      </c>
      <c r="M588" t="str">
        <f>IF('Receipts'!D588="","",'Receipts'!D588)</f>
        <v/>
      </c>
      <c r="N588" t="str">
        <f>IF('Receipts'!G588="","",'Receipts'!G588)</f>
        <v/>
      </c>
      <c r="O588" s="21" t="str">
        <f>IF('Receipts'!H588="","",'Receipts'!H588)</f>
        <v/>
      </c>
    </row>
    <row r="589">
      <c r="J589" t="str">
        <f>IF('Receipts'!E589="","",589)</f>
      </c>
      <c r="K589" s="15" t="str">
        <f>IF('Receipts'!E589="","",IF(ISNUMBER('Receipts'!E589),'Receipts'!E589,DATEVALUE('Receipts'!E589)))</f>
      </c>
      <c r="L589" s="21" t="str">
        <f>IF('Receipts'!C589="","",'Receipts'!C589)</f>
        <v/>
      </c>
      <c r="M589" t="str">
        <f>IF('Receipts'!D589="","",'Receipts'!D589)</f>
        <v/>
      </c>
      <c r="N589" t="str">
        <f>IF('Receipts'!G589="","",'Receipts'!G589)</f>
        <v/>
      </c>
      <c r="O589" s="21" t="str">
        <f>IF('Receipts'!H589="","",'Receipts'!H589)</f>
        <v/>
      </c>
    </row>
    <row r="590">
      <c r="J590" t="str">
        <f>IF('Receipts'!E590="","",590)</f>
      </c>
      <c r="K590" s="15" t="str">
        <f>IF('Receipts'!E590="","",IF(ISNUMBER('Receipts'!E590),'Receipts'!E590,DATEVALUE('Receipts'!E590)))</f>
      </c>
      <c r="L590" s="21" t="str">
        <f>IF('Receipts'!C590="","",'Receipts'!C590)</f>
        <v/>
      </c>
      <c r="M590" t="str">
        <f>IF('Receipts'!D590="","",'Receipts'!D590)</f>
        <v/>
      </c>
      <c r="N590" t="str">
        <f>IF('Receipts'!G590="","",'Receipts'!G590)</f>
        <v/>
      </c>
      <c r="O590" s="21" t="str">
        <f>IF('Receipts'!H590="","",'Receipts'!H590)</f>
        <v/>
      </c>
    </row>
    <row r="591">
      <c r="J591" t="str">
        <f>IF('Receipts'!E591="","",591)</f>
      </c>
      <c r="K591" s="15" t="str">
        <f>IF('Receipts'!E591="","",IF(ISNUMBER('Receipts'!E591),'Receipts'!E591,DATEVALUE('Receipts'!E591)))</f>
      </c>
      <c r="L591" s="21" t="str">
        <f>IF('Receipts'!C591="","",'Receipts'!C591)</f>
        <v/>
      </c>
      <c r="M591" t="str">
        <f>IF('Receipts'!D591="","",'Receipts'!D591)</f>
        <v/>
      </c>
      <c r="N591" t="str">
        <f>IF('Receipts'!G591="","",'Receipts'!G591)</f>
        <v/>
      </c>
      <c r="O591" s="21" t="str">
        <f>IF('Receipts'!H591="","",'Receipts'!H591)</f>
        <v/>
      </c>
    </row>
    <row r="592">
      <c r="J592" t="str">
        <f>IF('Receipts'!E592="","",592)</f>
      </c>
      <c r="K592" s="15" t="str">
        <f>IF('Receipts'!E592="","",IF(ISNUMBER('Receipts'!E592),'Receipts'!E592,DATEVALUE('Receipts'!E592)))</f>
      </c>
      <c r="L592" s="21" t="str">
        <f>IF('Receipts'!C592="","",'Receipts'!C592)</f>
        <v/>
      </c>
      <c r="M592" t="str">
        <f>IF('Receipts'!D592="","",'Receipts'!D592)</f>
        <v/>
      </c>
      <c r="N592" t="str">
        <f>IF('Receipts'!G592="","",'Receipts'!G592)</f>
        <v/>
      </c>
      <c r="O592" s="21" t="str">
        <f>IF('Receipts'!H592="","",'Receipts'!H592)</f>
        <v/>
      </c>
    </row>
    <row r="593">
      <c r="J593" t="str">
        <f>IF('Receipts'!E593="","",593)</f>
      </c>
      <c r="K593" s="15" t="str">
        <f>IF('Receipts'!E593="","",IF(ISNUMBER('Receipts'!E593),'Receipts'!E593,DATEVALUE('Receipts'!E593)))</f>
      </c>
      <c r="L593" s="21" t="str">
        <f>IF('Receipts'!C593="","",'Receipts'!C593)</f>
        <v/>
      </c>
      <c r="M593" t="str">
        <f>IF('Receipts'!D593="","",'Receipts'!D593)</f>
        <v/>
      </c>
      <c r="N593" t="str">
        <f>IF('Receipts'!G593="","",'Receipts'!G593)</f>
        <v/>
      </c>
      <c r="O593" s="21" t="str">
        <f>IF('Receipts'!H593="","",'Receipts'!H593)</f>
        <v/>
      </c>
    </row>
    <row r="594">
      <c r="J594" t="str">
        <f>IF('Receipts'!E594="","",594)</f>
      </c>
      <c r="K594" s="15" t="str">
        <f>IF('Receipts'!E594="","",IF(ISNUMBER('Receipts'!E594),'Receipts'!E594,DATEVALUE('Receipts'!E594)))</f>
      </c>
      <c r="L594" s="21" t="str">
        <f>IF('Receipts'!C594="","",'Receipts'!C594)</f>
        <v/>
      </c>
      <c r="M594" t="str">
        <f>IF('Receipts'!D594="","",'Receipts'!D594)</f>
        <v/>
      </c>
      <c r="N594" t="str">
        <f>IF('Receipts'!G594="","",'Receipts'!G594)</f>
        <v/>
      </c>
      <c r="O594" s="21" t="str">
        <f>IF('Receipts'!H594="","",'Receipts'!H594)</f>
        <v/>
      </c>
    </row>
    <row r="595">
      <c r="J595" t="str">
        <f>IF('Receipts'!E595="","",595)</f>
      </c>
      <c r="K595" s="15" t="str">
        <f>IF('Receipts'!E595="","",IF(ISNUMBER('Receipts'!E595),'Receipts'!E595,DATEVALUE('Receipts'!E595)))</f>
      </c>
      <c r="L595" s="21" t="str">
        <f>IF('Receipts'!C595="","",'Receipts'!C595)</f>
        <v/>
      </c>
      <c r="M595" t="str">
        <f>IF('Receipts'!D595="","",'Receipts'!D595)</f>
        <v/>
      </c>
      <c r="N595" t="str">
        <f>IF('Receipts'!G595="","",'Receipts'!G595)</f>
        <v/>
      </c>
      <c r="O595" s="21" t="str">
        <f>IF('Receipts'!H595="","",'Receipts'!H595)</f>
        <v/>
      </c>
    </row>
    <row r="596">
      <c r="J596" t="str">
        <f>IF('Receipts'!E596="","",596)</f>
      </c>
      <c r="K596" s="15" t="str">
        <f>IF('Receipts'!E596="","",IF(ISNUMBER('Receipts'!E596),'Receipts'!E596,DATEVALUE('Receipts'!E596)))</f>
      </c>
      <c r="L596" s="21" t="str">
        <f>IF('Receipts'!C596="","",'Receipts'!C596)</f>
        <v/>
      </c>
      <c r="M596" t="str">
        <f>IF('Receipts'!D596="","",'Receipts'!D596)</f>
        <v/>
      </c>
      <c r="N596" t="str">
        <f>IF('Receipts'!G596="","",'Receipts'!G596)</f>
        <v/>
      </c>
      <c r="O596" s="21" t="str">
        <f>IF('Receipts'!H596="","",'Receipts'!H596)</f>
        <v/>
      </c>
    </row>
    <row r="597">
      <c r="J597" t="str">
        <f>IF('Receipts'!E597="","",597)</f>
      </c>
      <c r="K597" s="15" t="str">
        <f>IF('Receipts'!E597="","",IF(ISNUMBER('Receipts'!E597),'Receipts'!E597,DATEVALUE('Receipts'!E597)))</f>
      </c>
      <c r="L597" s="21" t="str">
        <f>IF('Receipts'!C597="","",'Receipts'!C597)</f>
        <v/>
      </c>
      <c r="M597" t="str">
        <f>IF('Receipts'!D597="","",'Receipts'!D597)</f>
        <v/>
      </c>
      <c r="N597" t="str">
        <f>IF('Receipts'!G597="","",'Receipts'!G597)</f>
        <v/>
      </c>
      <c r="O597" s="21" t="str">
        <f>IF('Receipts'!H597="","",'Receipts'!H597)</f>
        <v/>
      </c>
    </row>
    <row r="598">
      <c r="J598" t="str">
        <f>IF('Receipts'!E598="","",598)</f>
      </c>
      <c r="K598" s="15" t="str">
        <f>IF('Receipts'!E598="","",IF(ISNUMBER('Receipts'!E598),'Receipts'!E598,DATEVALUE('Receipts'!E598)))</f>
      </c>
      <c r="L598" s="21" t="str">
        <f>IF('Receipts'!C598="","",'Receipts'!C598)</f>
        <v/>
      </c>
      <c r="M598" t="str">
        <f>IF('Receipts'!D598="","",'Receipts'!D598)</f>
        <v/>
      </c>
      <c r="N598" t="str">
        <f>IF('Receipts'!G598="","",'Receipts'!G598)</f>
        <v/>
      </c>
      <c r="O598" s="21" t="str">
        <f>IF('Receipts'!H598="","",'Receipts'!H598)</f>
        <v/>
      </c>
    </row>
    <row r="599">
      <c r="J599" t="str">
        <f>IF('Receipts'!E599="","",599)</f>
      </c>
      <c r="K599" s="15" t="str">
        <f>IF('Receipts'!E599="","",IF(ISNUMBER('Receipts'!E599),'Receipts'!E599,DATEVALUE('Receipts'!E599)))</f>
      </c>
      <c r="L599" s="21" t="str">
        <f>IF('Receipts'!C599="","",'Receipts'!C599)</f>
        <v/>
      </c>
      <c r="M599" t="str">
        <f>IF('Receipts'!D599="","",'Receipts'!D599)</f>
        <v/>
      </c>
      <c r="N599" t="str">
        <f>IF('Receipts'!G599="","",'Receipts'!G599)</f>
        <v/>
      </c>
      <c r="O599" s="21" t="str">
        <f>IF('Receipts'!H599="","",'Receipts'!H599)</f>
        <v/>
      </c>
    </row>
    <row r="600">
      <c r="J600" t="str">
        <f>IF('Receipts'!E600="","",600)</f>
      </c>
      <c r="K600" s="15" t="str">
        <f>IF('Receipts'!E600="","",IF(ISNUMBER('Receipts'!E600),'Receipts'!E600,DATEVALUE('Receipts'!E600)))</f>
      </c>
      <c r="L600" s="21" t="str">
        <f>IF('Receipts'!C600="","",'Receipts'!C600)</f>
        <v/>
      </c>
      <c r="M600" t="str">
        <f>IF('Receipts'!D600="","",'Receipts'!D600)</f>
        <v/>
      </c>
      <c r="N600" t="str">
        <f>IF('Receipts'!G600="","",'Receipts'!G600)</f>
        <v/>
      </c>
      <c r="O600" s="21" t="str">
        <f>IF('Receipts'!H600="","",'Receipts'!H600)</f>
        <v/>
      </c>
    </row>
    <row r="601">
      <c r="J601" t="str">
        <f>IF('Receipts'!E601="","",601)</f>
      </c>
      <c r="K601" s="15" t="str">
        <f>IF('Receipts'!E601="","",IF(ISNUMBER('Receipts'!E601),'Receipts'!E601,DATEVALUE('Receipts'!E601)))</f>
      </c>
      <c r="L601" s="21" t="str">
        <f>IF('Receipts'!C601="","",'Receipts'!C601)</f>
        <v/>
      </c>
      <c r="M601" t="str">
        <f>IF('Receipts'!D601="","",'Receipts'!D601)</f>
        <v/>
      </c>
      <c r="N601" t="str">
        <f>IF('Receipts'!G601="","",'Receipts'!G601)</f>
        <v/>
      </c>
      <c r="O601" s="21" t="str">
        <f>IF('Receipts'!H601="","",'Receipts'!H601)</f>
        <v/>
      </c>
    </row>
    <row r="602">
      <c r="J602" t="str">
        <f>IF('Receipts'!E602="","",602)</f>
      </c>
      <c r="K602" s="15" t="str">
        <f>IF('Receipts'!E602="","",IF(ISNUMBER('Receipts'!E602),'Receipts'!E602,DATEVALUE('Receipts'!E602)))</f>
      </c>
      <c r="L602" s="21" t="str">
        <f>IF('Receipts'!C602="","",'Receipts'!C602)</f>
        <v/>
      </c>
      <c r="M602" t="str">
        <f>IF('Receipts'!D602="","",'Receipts'!D602)</f>
        <v/>
      </c>
      <c r="N602" t="str">
        <f>IF('Receipts'!G602="","",'Receipts'!G602)</f>
        <v/>
      </c>
      <c r="O602" s="21" t="str">
        <f>IF('Receipts'!H602="","",'Receipts'!H602)</f>
        <v/>
      </c>
    </row>
    <row r="603">
      <c r="J603" t="str">
        <f>IF('Receipts'!E603="","",603)</f>
      </c>
      <c r="K603" s="15" t="str">
        <f>IF('Receipts'!E603="","",IF(ISNUMBER('Receipts'!E603),'Receipts'!E603,DATEVALUE('Receipts'!E603)))</f>
      </c>
      <c r="L603" s="21" t="str">
        <f>IF('Receipts'!C603="","",'Receipts'!C603)</f>
        <v/>
      </c>
      <c r="M603" t="str">
        <f>IF('Receipts'!D603="","",'Receipts'!D603)</f>
        <v/>
      </c>
      <c r="N603" t="str">
        <f>IF('Receipts'!G603="","",'Receipts'!G603)</f>
        <v/>
      </c>
      <c r="O603" s="21" t="str">
        <f>IF('Receipts'!H603="","",'Receipts'!H603)</f>
        <v/>
      </c>
    </row>
    <row r="604">
      <c r="J604" t="str">
        <f>IF('Receipts'!E604="","",604)</f>
      </c>
      <c r="K604" s="15" t="str">
        <f>IF('Receipts'!E604="","",IF(ISNUMBER('Receipts'!E604),'Receipts'!E604,DATEVALUE('Receipts'!E604)))</f>
      </c>
      <c r="L604" s="21" t="str">
        <f>IF('Receipts'!C604="","",'Receipts'!C604)</f>
        <v/>
      </c>
      <c r="M604" t="str">
        <f>IF('Receipts'!D604="","",'Receipts'!D604)</f>
        <v/>
      </c>
      <c r="N604" t="str">
        <f>IF('Receipts'!G604="","",'Receipts'!G604)</f>
        <v/>
      </c>
      <c r="O604" s="21" t="str">
        <f>IF('Receipts'!H604="","",'Receipts'!H604)</f>
        <v/>
      </c>
    </row>
    <row r="605">
      <c r="J605" t="str">
        <f>IF('Receipts'!E605="","",605)</f>
      </c>
      <c r="K605" s="15" t="str">
        <f>IF('Receipts'!E605="","",IF(ISNUMBER('Receipts'!E605),'Receipts'!E605,DATEVALUE('Receipts'!E605)))</f>
      </c>
      <c r="L605" s="21" t="str">
        <f>IF('Receipts'!C605="","",'Receipts'!C605)</f>
        <v/>
      </c>
      <c r="M605" t="str">
        <f>IF('Receipts'!D605="","",'Receipts'!D605)</f>
        <v/>
      </c>
      <c r="N605" t="str">
        <f>IF('Receipts'!G605="","",'Receipts'!G605)</f>
        <v/>
      </c>
      <c r="O605" s="21" t="str">
        <f>IF('Receipts'!H605="","",'Receipts'!H605)</f>
        <v/>
      </c>
    </row>
    <row r="606">
      <c r="J606" t="str">
        <f>IF('Receipts'!E606="","",606)</f>
      </c>
      <c r="K606" s="15" t="str">
        <f>IF('Receipts'!E606="","",IF(ISNUMBER('Receipts'!E606),'Receipts'!E606,DATEVALUE('Receipts'!E606)))</f>
      </c>
      <c r="L606" s="21" t="str">
        <f>IF('Receipts'!C606="","",'Receipts'!C606)</f>
        <v/>
      </c>
      <c r="M606" t="str">
        <f>IF('Receipts'!D606="","",'Receipts'!D606)</f>
        <v/>
      </c>
      <c r="N606" t="str">
        <f>IF('Receipts'!G606="","",'Receipts'!G606)</f>
        <v/>
      </c>
      <c r="O606" s="21" t="str">
        <f>IF('Receipts'!H606="","",'Receipts'!H606)</f>
        <v/>
      </c>
    </row>
    <row r="607">
      <c r="J607" t="str">
        <f>IF('Receipts'!E607="","",607)</f>
      </c>
      <c r="K607" s="15" t="str">
        <f>IF('Receipts'!E607="","",IF(ISNUMBER('Receipts'!E607),'Receipts'!E607,DATEVALUE('Receipts'!E607)))</f>
      </c>
      <c r="L607" s="21" t="str">
        <f>IF('Receipts'!C607="","",'Receipts'!C607)</f>
        <v/>
      </c>
      <c r="M607" t="str">
        <f>IF('Receipts'!D607="","",'Receipts'!D607)</f>
        <v/>
      </c>
      <c r="N607" t="str">
        <f>IF('Receipts'!G607="","",'Receipts'!G607)</f>
        <v/>
      </c>
      <c r="O607" s="21" t="str">
        <f>IF('Receipts'!H607="","",'Receipts'!H607)</f>
        <v/>
      </c>
    </row>
    <row r="608">
      <c r="J608" t="str">
        <f>IF('Receipts'!E608="","",608)</f>
      </c>
      <c r="K608" s="15" t="str">
        <f>IF('Receipts'!E608="","",IF(ISNUMBER('Receipts'!E608),'Receipts'!E608,DATEVALUE('Receipts'!E608)))</f>
      </c>
      <c r="L608" s="21" t="str">
        <f>IF('Receipts'!C608="","",'Receipts'!C608)</f>
        <v/>
      </c>
      <c r="M608" t="str">
        <f>IF('Receipts'!D608="","",'Receipts'!D608)</f>
        <v/>
      </c>
      <c r="N608" t="str">
        <f>IF('Receipts'!G608="","",'Receipts'!G608)</f>
        <v/>
      </c>
      <c r="O608" s="21" t="str">
        <f>IF('Receipts'!H608="","",'Receipts'!H608)</f>
        <v/>
      </c>
    </row>
    <row r="609">
      <c r="J609" t="str">
        <f>IF('Receipts'!E609="","",609)</f>
      </c>
      <c r="K609" s="15" t="str">
        <f>IF('Receipts'!E609="","",IF(ISNUMBER('Receipts'!E609),'Receipts'!E609,DATEVALUE('Receipts'!E609)))</f>
      </c>
      <c r="L609" s="21" t="str">
        <f>IF('Receipts'!C609="","",'Receipts'!C609)</f>
        <v/>
      </c>
      <c r="M609" t="str">
        <f>IF('Receipts'!D609="","",'Receipts'!D609)</f>
        <v/>
      </c>
      <c r="N609" t="str">
        <f>IF('Receipts'!G609="","",'Receipts'!G609)</f>
        <v/>
      </c>
      <c r="O609" s="21" t="str">
        <f>IF('Receipts'!H609="","",'Receipts'!H609)</f>
        <v/>
      </c>
    </row>
    <row r="610">
      <c r="J610" t="str">
        <f>IF('Receipts'!E610="","",610)</f>
      </c>
      <c r="K610" s="15" t="str">
        <f>IF('Receipts'!E610="","",IF(ISNUMBER('Receipts'!E610),'Receipts'!E610,DATEVALUE('Receipts'!E610)))</f>
      </c>
      <c r="L610" s="21" t="str">
        <f>IF('Receipts'!C610="","",'Receipts'!C610)</f>
        <v/>
      </c>
      <c r="M610" t="str">
        <f>IF('Receipts'!D610="","",'Receipts'!D610)</f>
        <v/>
      </c>
      <c r="N610" t="str">
        <f>IF('Receipts'!G610="","",'Receipts'!G610)</f>
        <v/>
      </c>
      <c r="O610" s="21" t="str">
        <f>IF('Receipts'!H610="","",'Receipts'!H610)</f>
        <v/>
      </c>
    </row>
    <row r="611">
      <c r="J611" t="str">
        <f>IF('Receipts'!E611="","",611)</f>
      </c>
      <c r="K611" s="15" t="str">
        <f>IF('Receipts'!E611="","",IF(ISNUMBER('Receipts'!E611),'Receipts'!E611,DATEVALUE('Receipts'!E611)))</f>
      </c>
      <c r="L611" s="21" t="str">
        <f>IF('Receipts'!C611="","",'Receipts'!C611)</f>
        <v/>
      </c>
      <c r="M611" t="str">
        <f>IF('Receipts'!D611="","",'Receipts'!D611)</f>
        <v/>
      </c>
      <c r="N611" t="str">
        <f>IF('Receipts'!G611="","",'Receipts'!G611)</f>
        <v/>
      </c>
      <c r="O611" s="21" t="str">
        <f>IF('Receipts'!H611="","",'Receipts'!H611)</f>
        <v/>
      </c>
    </row>
    <row r="612">
      <c r="J612" t="str">
        <f>IF('Receipts'!E612="","",612)</f>
      </c>
      <c r="K612" s="15" t="str">
        <f>IF('Receipts'!E612="","",IF(ISNUMBER('Receipts'!E612),'Receipts'!E612,DATEVALUE('Receipts'!E612)))</f>
      </c>
      <c r="L612" s="21" t="str">
        <f>IF('Receipts'!C612="","",'Receipts'!C612)</f>
        <v/>
      </c>
      <c r="M612" t="str">
        <f>IF('Receipts'!D612="","",'Receipts'!D612)</f>
        <v/>
      </c>
      <c r="N612" t="str">
        <f>IF('Receipts'!G612="","",'Receipts'!G612)</f>
        <v/>
      </c>
      <c r="O612" s="21" t="str">
        <f>IF('Receipts'!H612="","",'Receipts'!H612)</f>
        <v/>
      </c>
    </row>
    <row r="613">
      <c r="J613" t="str">
        <f>IF('Receipts'!E613="","",613)</f>
      </c>
      <c r="K613" s="15" t="str">
        <f>IF('Receipts'!E613="","",IF(ISNUMBER('Receipts'!E613),'Receipts'!E613,DATEVALUE('Receipts'!E613)))</f>
      </c>
      <c r="L613" s="21" t="str">
        <f>IF('Receipts'!C613="","",'Receipts'!C613)</f>
        <v/>
      </c>
      <c r="M613" t="str">
        <f>IF('Receipts'!D613="","",'Receipts'!D613)</f>
        <v/>
      </c>
      <c r="N613" t="str">
        <f>IF('Receipts'!G613="","",'Receipts'!G613)</f>
        <v/>
      </c>
      <c r="O613" s="21" t="str">
        <f>IF('Receipts'!H613="","",'Receipts'!H613)</f>
        <v/>
      </c>
    </row>
    <row r="614">
      <c r="J614" t="str">
        <f>IF('Receipts'!E614="","",614)</f>
      </c>
      <c r="K614" s="15" t="str">
        <f>IF('Receipts'!E614="","",IF(ISNUMBER('Receipts'!E614),'Receipts'!E614,DATEVALUE('Receipts'!E614)))</f>
      </c>
      <c r="L614" s="21" t="str">
        <f>IF('Receipts'!C614="","",'Receipts'!C614)</f>
        <v/>
      </c>
      <c r="M614" t="str">
        <f>IF('Receipts'!D614="","",'Receipts'!D614)</f>
        <v/>
      </c>
      <c r="N614" t="str">
        <f>IF('Receipts'!G614="","",'Receipts'!G614)</f>
        <v/>
      </c>
      <c r="O614" s="21" t="str">
        <f>IF('Receipts'!H614="","",'Receipts'!H614)</f>
        <v/>
      </c>
    </row>
    <row r="615">
      <c r="J615" t="str">
        <f>IF('Receipts'!E615="","",615)</f>
      </c>
      <c r="K615" s="15" t="str">
        <f>IF('Receipts'!E615="","",IF(ISNUMBER('Receipts'!E615),'Receipts'!E615,DATEVALUE('Receipts'!E615)))</f>
      </c>
      <c r="L615" s="21" t="str">
        <f>IF('Receipts'!C615="","",'Receipts'!C615)</f>
        <v/>
      </c>
      <c r="M615" t="str">
        <f>IF('Receipts'!D615="","",'Receipts'!D615)</f>
        <v/>
      </c>
      <c r="N615" t="str">
        <f>IF('Receipts'!G615="","",'Receipts'!G615)</f>
        <v/>
      </c>
      <c r="O615" s="21" t="str">
        <f>IF('Receipts'!H615="","",'Receipts'!H615)</f>
        <v/>
      </c>
    </row>
    <row r="616">
      <c r="J616" t="str">
        <f>IF('Receipts'!E616="","",616)</f>
      </c>
      <c r="K616" s="15" t="str">
        <f>IF('Receipts'!E616="","",IF(ISNUMBER('Receipts'!E616),'Receipts'!E616,DATEVALUE('Receipts'!E616)))</f>
      </c>
      <c r="L616" s="21" t="str">
        <f>IF('Receipts'!C616="","",'Receipts'!C616)</f>
        <v/>
      </c>
      <c r="M616" t="str">
        <f>IF('Receipts'!D616="","",'Receipts'!D616)</f>
        <v/>
      </c>
      <c r="N616" t="str">
        <f>IF('Receipts'!G616="","",'Receipts'!G616)</f>
        <v/>
      </c>
      <c r="O616" s="21" t="str">
        <f>IF('Receipts'!H616="","",'Receipts'!H616)</f>
        <v/>
      </c>
    </row>
    <row r="617">
      <c r="J617" t="str">
        <f>IF('Receipts'!E617="","",617)</f>
      </c>
      <c r="K617" s="15" t="str">
        <f>IF('Receipts'!E617="","",IF(ISNUMBER('Receipts'!E617),'Receipts'!E617,DATEVALUE('Receipts'!E617)))</f>
      </c>
      <c r="L617" s="21" t="str">
        <f>IF('Receipts'!C617="","",'Receipts'!C617)</f>
        <v/>
      </c>
      <c r="M617" t="str">
        <f>IF('Receipts'!D617="","",'Receipts'!D617)</f>
        <v/>
      </c>
      <c r="N617" t="str">
        <f>IF('Receipts'!G617="","",'Receipts'!G617)</f>
        <v/>
      </c>
      <c r="O617" s="21" t="str">
        <f>IF('Receipts'!H617="","",'Receipts'!H617)</f>
        <v/>
      </c>
    </row>
    <row r="618">
      <c r="J618" t="str">
        <f>IF('Receipts'!E618="","",618)</f>
      </c>
      <c r="K618" s="15" t="str">
        <f>IF('Receipts'!E618="","",IF(ISNUMBER('Receipts'!E618),'Receipts'!E618,DATEVALUE('Receipts'!E618)))</f>
      </c>
      <c r="L618" s="21" t="str">
        <f>IF('Receipts'!C618="","",'Receipts'!C618)</f>
        <v/>
      </c>
      <c r="M618" t="str">
        <f>IF('Receipts'!D618="","",'Receipts'!D618)</f>
        <v/>
      </c>
      <c r="N618" t="str">
        <f>IF('Receipts'!G618="","",'Receipts'!G618)</f>
        <v/>
      </c>
      <c r="O618" s="21" t="str">
        <f>IF('Receipts'!H618="","",'Receipts'!H618)</f>
        <v/>
      </c>
    </row>
    <row r="619">
      <c r="J619" t="str">
        <f>IF('Receipts'!E619="","",619)</f>
      </c>
      <c r="K619" s="15" t="str">
        <f>IF('Receipts'!E619="","",IF(ISNUMBER('Receipts'!E619),'Receipts'!E619,DATEVALUE('Receipts'!E619)))</f>
      </c>
      <c r="L619" s="21" t="str">
        <f>IF('Receipts'!C619="","",'Receipts'!C619)</f>
        <v/>
      </c>
      <c r="M619" t="str">
        <f>IF('Receipts'!D619="","",'Receipts'!D619)</f>
        <v/>
      </c>
      <c r="N619" t="str">
        <f>IF('Receipts'!G619="","",'Receipts'!G619)</f>
        <v/>
      </c>
      <c r="O619" s="21" t="str">
        <f>IF('Receipts'!H619="","",'Receipts'!H619)</f>
        <v/>
      </c>
    </row>
    <row r="620">
      <c r="J620" t="str">
        <f>IF('Receipts'!E620="","",620)</f>
      </c>
      <c r="K620" s="15" t="str">
        <f>IF('Receipts'!E620="","",IF(ISNUMBER('Receipts'!E620),'Receipts'!E620,DATEVALUE('Receipts'!E620)))</f>
      </c>
      <c r="L620" s="21" t="str">
        <f>IF('Receipts'!C620="","",'Receipts'!C620)</f>
        <v/>
      </c>
      <c r="M620" t="str">
        <f>IF('Receipts'!D620="","",'Receipts'!D620)</f>
        <v/>
      </c>
      <c r="N620" t="str">
        <f>IF('Receipts'!G620="","",'Receipts'!G620)</f>
        <v/>
      </c>
      <c r="O620" s="21" t="str">
        <f>IF('Receipts'!H620="","",'Receipts'!H620)</f>
        <v/>
      </c>
    </row>
    <row r="621">
      <c r="J621" t="str">
        <f>IF('Receipts'!E621="","",621)</f>
      </c>
      <c r="K621" s="15" t="str">
        <f>IF('Receipts'!E621="","",IF(ISNUMBER('Receipts'!E621),'Receipts'!E621,DATEVALUE('Receipts'!E621)))</f>
      </c>
      <c r="L621" s="21" t="str">
        <f>IF('Receipts'!C621="","",'Receipts'!C621)</f>
        <v/>
      </c>
      <c r="M621" t="str">
        <f>IF('Receipts'!D621="","",'Receipts'!D621)</f>
        <v/>
      </c>
      <c r="N621" t="str">
        <f>IF('Receipts'!G621="","",'Receipts'!G621)</f>
        <v/>
      </c>
      <c r="O621" s="21" t="str">
        <f>IF('Receipts'!H621="","",'Receipts'!H621)</f>
        <v/>
      </c>
    </row>
    <row r="622">
      <c r="J622" t="str">
        <f>IF('Receipts'!E622="","",622)</f>
      </c>
      <c r="K622" s="15" t="str">
        <f>IF('Receipts'!E622="","",IF(ISNUMBER('Receipts'!E622),'Receipts'!E622,DATEVALUE('Receipts'!E622)))</f>
      </c>
      <c r="L622" s="21" t="str">
        <f>IF('Receipts'!C622="","",'Receipts'!C622)</f>
        <v/>
      </c>
      <c r="M622" t="str">
        <f>IF('Receipts'!D622="","",'Receipts'!D622)</f>
        <v/>
      </c>
      <c r="N622" t="str">
        <f>IF('Receipts'!G622="","",'Receipts'!G622)</f>
        <v/>
      </c>
      <c r="O622" s="21" t="str">
        <f>IF('Receipts'!H622="","",'Receipts'!H622)</f>
        <v/>
      </c>
    </row>
    <row r="623">
      <c r="J623" t="str">
        <f>IF('Receipts'!E623="","",623)</f>
      </c>
      <c r="K623" s="15" t="str">
        <f>IF('Receipts'!E623="","",IF(ISNUMBER('Receipts'!E623),'Receipts'!E623,DATEVALUE('Receipts'!E623)))</f>
      </c>
      <c r="L623" s="21" t="str">
        <f>IF('Receipts'!C623="","",'Receipts'!C623)</f>
        <v/>
      </c>
      <c r="M623" t="str">
        <f>IF('Receipts'!D623="","",'Receipts'!D623)</f>
        <v/>
      </c>
      <c r="N623" t="str">
        <f>IF('Receipts'!G623="","",'Receipts'!G623)</f>
        <v/>
      </c>
      <c r="O623" s="21" t="str">
        <f>IF('Receipts'!H623="","",'Receipts'!H623)</f>
        <v/>
      </c>
    </row>
    <row r="624">
      <c r="J624" t="str">
        <f>IF('Receipts'!E624="","",624)</f>
      </c>
      <c r="K624" s="15" t="str">
        <f>IF('Receipts'!E624="","",IF(ISNUMBER('Receipts'!E624),'Receipts'!E624,DATEVALUE('Receipts'!E624)))</f>
      </c>
      <c r="L624" s="21" t="str">
        <f>IF('Receipts'!C624="","",'Receipts'!C624)</f>
        <v/>
      </c>
      <c r="M624" t="str">
        <f>IF('Receipts'!D624="","",'Receipts'!D624)</f>
        <v/>
      </c>
      <c r="N624" t="str">
        <f>IF('Receipts'!G624="","",'Receipts'!G624)</f>
        <v/>
      </c>
      <c r="O624" s="21" t="str">
        <f>IF('Receipts'!H624="","",'Receipts'!H624)</f>
        <v/>
      </c>
    </row>
    <row r="625">
      <c r="J625" t="str">
        <f>IF('Receipts'!E625="","",625)</f>
      </c>
      <c r="K625" s="15" t="str">
        <f>IF('Receipts'!E625="","",IF(ISNUMBER('Receipts'!E625),'Receipts'!E625,DATEVALUE('Receipts'!E625)))</f>
      </c>
      <c r="L625" s="21" t="str">
        <f>IF('Receipts'!C625="","",'Receipts'!C625)</f>
        <v/>
      </c>
      <c r="M625" t="str">
        <f>IF('Receipts'!D625="","",'Receipts'!D625)</f>
        <v/>
      </c>
      <c r="N625" t="str">
        <f>IF('Receipts'!G625="","",'Receipts'!G625)</f>
        <v/>
      </c>
      <c r="O625" s="21" t="str">
        <f>IF('Receipts'!H625="","",'Receipts'!H625)</f>
        <v/>
      </c>
    </row>
    <row r="626">
      <c r="J626" t="str">
        <f>IF('Receipts'!E626="","",626)</f>
      </c>
      <c r="K626" s="15" t="str">
        <f>IF('Receipts'!E626="","",IF(ISNUMBER('Receipts'!E626),'Receipts'!E626,DATEVALUE('Receipts'!E626)))</f>
      </c>
      <c r="L626" s="21" t="str">
        <f>IF('Receipts'!C626="","",'Receipts'!C626)</f>
        <v/>
      </c>
      <c r="M626" t="str">
        <f>IF('Receipts'!D626="","",'Receipts'!D626)</f>
        <v/>
      </c>
      <c r="N626" t="str">
        <f>IF('Receipts'!G626="","",'Receipts'!G626)</f>
        <v/>
      </c>
      <c r="O626" s="21" t="str">
        <f>IF('Receipts'!H626="","",'Receipts'!H626)</f>
        <v/>
      </c>
    </row>
    <row r="627">
      <c r="J627" t="str">
        <f>IF('Receipts'!E627="","",627)</f>
      </c>
      <c r="K627" s="15" t="str">
        <f>IF('Receipts'!E627="","",IF(ISNUMBER('Receipts'!E627),'Receipts'!E627,DATEVALUE('Receipts'!E627)))</f>
      </c>
      <c r="L627" s="21" t="str">
        <f>IF('Receipts'!C627="","",'Receipts'!C627)</f>
        <v/>
      </c>
      <c r="M627" t="str">
        <f>IF('Receipts'!D627="","",'Receipts'!D627)</f>
        <v/>
      </c>
      <c r="N627" t="str">
        <f>IF('Receipts'!G627="","",'Receipts'!G627)</f>
        <v/>
      </c>
      <c r="O627" s="21" t="str">
        <f>IF('Receipts'!H627="","",'Receipts'!H627)</f>
        <v/>
      </c>
    </row>
    <row r="628">
      <c r="J628" t="str">
        <f>IF('Receipts'!E628="","",628)</f>
      </c>
      <c r="K628" s="15" t="str">
        <f>IF('Receipts'!E628="","",IF(ISNUMBER('Receipts'!E628),'Receipts'!E628,DATEVALUE('Receipts'!E628)))</f>
      </c>
      <c r="L628" s="21" t="str">
        <f>IF('Receipts'!C628="","",'Receipts'!C628)</f>
        <v/>
      </c>
      <c r="M628" t="str">
        <f>IF('Receipts'!D628="","",'Receipts'!D628)</f>
        <v/>
      </c>
      <c r="N628" t="str">
        <f>IF('Receipts'!G628="","",'Receipts'!G628)</f>
        <v/>
      </c>
      <c r="O628" s="21" t="str">
        <f>IF('Receipts'!H628="","",'Receipts'!H628)</f>
        <v/>
      </c>
    </row>
    <row r="629">
      <c r="J629" t="str">
        <f>IF('Receipts'!E629="","",629)</f>
      </c>
      <c r="K629" s="15" t="str">
        <f>IF('Receipts'!E629="","",IF(ISNUMBER('Receipts'!E629),'Receipts'!E629,DATEVALUE('Receipts'!E629)))</f>
      </c>
      <c r="L629" s="21" t="str">
        <f>IF('Receipts'!C629="","",'Receipts'!C629)</f>
        <v/>
      </c>
      <c r="M629" t="str">
        <f>IF('Receipts'!D629="","",'Receipts'!D629)</f>
        <v/>
      </c>
      <c r="N629" t="str">
        <f>IF('Receipts'!G629="","",'Receipts'!G629)</f>
        <v/>
      </c>
      <c r="O629" s="21" t="str">
        <f>IF('Receipts'!H629="","",'Receipts'!H629)</f>
        <v/>
      </c>
    </row>
    <row r="630">
      <c r="J630" t="str">
        <f>IF('Receipts'!E630="","",630)</f>
      </c>
      <c r="K630" s="15" t="str">
        <f>IF('Receipts'!E630="","",IF(ISNUMBER('Receipts'!E630),'Receipts'!E630,DATEVALUE('Receipts'!E630)))</f>
      </c>
      <c r="L630" s="21" t="str">
        <f>IF('Receipts'!C630="","",'Receipts'!C630)</f>
        <v/>
      </c>
      <c r="M630" t="str">
        <f>IF('Receipts'!D630="","",'Receipts'!D630)</f>
        <v/>
      </c>
      <c r="N630" t="str">
        <f>IF('Receipts'!G630="","",'Receipts'!G630)</f>
        <v/>
      </c>
      <c r="O630" s="21" t="str">
        <f>IF('Receipts'!H630="","",'Receipts'!H630)</f>
        <v/>
      </c>
    </row>
    <row r="631">
      <c r="J631" t="str">
        <f>IF('Receipts'!E631="","",631)</f>
      </c>
      <c r="K631" s="15" t="str">
        <f>IF('Receipts'!E631="","",IF(ISNUMBER('Receipts'!E631),'Receipts'!E631,DATEVALUE('Receipts'!E631)))</f>
      </c>
      <c r="L631" s="21" t="str">
        <f>IF('Receipts'!C631="","",'Receipts'!C631)</f>
        <v/>
      </c>
      <c r="M631" t="str">
        <f>IF('Receipts'!D631="","",'Receipts'!D631)</f>
        <v/>
      </c>
      <c r="N631" t="str">
        <f>IF('Receipts'!G631="","",'Receipts'!G631)</f>
        <v/>
      </c>
      <c r="O631" s="21" t="str">
        <f>IF('Receipts'!H631="","",'Receipts'!H631)</f>
        <v/>
      </c>
    </row>
    <row r="632">
      <c r="J632" t="str">
        <f>IF('Receipts'!E632="","",632)</f>
      </c>
      <c r="K632" s="15" t="str">
        <f>IF('Receipts'!E632="","",IF(ISNUMBER('Receipts'!E632),'Receipts'!E632,DATEVALUE('Receipts'!E632)))</f>
      </c>
      <c r="L632" s="21" t="str">
        <f>IF('Receipts'!C632="","",'Receipts'!C632)</f>
        <v/>
      </c>
      <c r="M632" t="str">
        <f>IF('Receipts'!D632="","",'Receipts'!D632)</f>
        <v/>
      </c>
      <c r="N632" t="str">
        <f>IF('Receipts'!G632="","",'Receipts'!G632)</f>
        <v/>
      </c>
      <c r="O632" s="21" t="str">
        <f>IF('Receipts'!H632="","",'Receipts'!H632)</f>
        <v/>
      </c>
    </row>
    <row r="633">
      <c r="J633" t="str">
        <f>IF('Receipts'!E633="","",633)</f>
      </c>
      <c r="K633" s="15" t="str">
        <f>IF('Receipts'!E633="","",IF(ISNUMBER('Receipts'!E633),'Receipts'!E633,DATEVALUE('Receipts'!E633)))</f>
      </c>
      <c r="L633" s="21" t="str">
        <f>IF('Receipts'!C633="","",'Receipts'!C633)</f>
        <v/>
      </c>
      <c r="M633" t="str">
        <f>IF('Receipts'!D633="","",'Receipts'!D633)</f>
        <v/>
      </c>
      <c r="N633" t="str">
        <f>IF('Receipts'!G633="","",'Receipts'!G633)</f>
        <v/>
      </c>
      <c r="O633" s="21" t="str">
        <f>IF('Receipts'!H633="","",'Receipts'!H633)</f>
        <v/>
      </c>
    </row>
    <row r="634">
      <c r="J634" t="str">
        <f>IF('Receipts'!E634="","",634)</f>
      </c>
      <c r="K634" s="15" t="str">
        <f>IF('Receipts'!E634="","",IF(ISNUMBER('Receipts'!E634),'Receipts'!E634,DATEVALUE('Receipts'!E634)))</f>
      </c>
      <c r="L634" s="21" t="str">
        <f>IF('Receipts'!C634="","",'Receipts'!C634)</f>
        <v/>
      </c>
      <c r="M634" t="str">
        <f>IF('Receipts'!D634="","",'Receipts'!D634)</f>
        <v/>
      </c>
      <c r="N634" t="str">
        <f>IF('Receipts'!G634="","",'Receipts'!G634)</f>
        <v/>
      </c>
      <c r="O634" s="21" t="str">
        <f>IF('Receipts'!H634="","",'Receipts'!H634)</f>
        <v/>
      </c>
    </row>
    <row r="635">
      <c r="J635" t="str">
        <f>IF('Receipts'!E635="","",635)</f>
      </c>
      <c r="K635" s="15" t="str">
        <f>IF('Receipts'!E635="","",IF(ISNUMBER('Receipts'!E635),'Receipts'!E635,DATEVALUE('Receipts'!E635)))</f>
      </c>
      <c r="L635" s="21" t="str">
        <f>IF('Receipts'!C635="","",'Receipts'!C635)</f>
        <v/>
      </c>
      <c r="M635" t="str">
        <f>IF('Receipts'!D635="","",'Receipts'!D635)</f>
        <v/>
      </c>
      <c r="N635" t="str">
        <f>IF('Receipts'!G635="","",'Receipts'!G635)</f>
        <v/>
      </c>
      <c r="O635" s="21" t="str">
        <f>IF('Receipts'!H635="","",'Receipts'!H635)</f>
        <v/>
      </c>
    </row>
    <row r="636">
      <c r="J636" t="str">
        <f>IF('Receipts'!E636="","",636)</f>
      </c>
      <c r="K636" s="15" t="str">
        <f>IF('Receipts'!E636="","",IF(ISNUMBER('Receipts'!E636),'Receipts'!E636,DATEVALUE('Receipts'!E636)))</f>
      </c>
      <c r="L636" s="21" t="str">
        <f>IF('Receipts'!C636="","",'Receipts'!C636)</f>
        <v/>
      </c>
      <c r="M636" t="str">
        <f>IF('Receipts'!D636="","",'Receipts'!D636)</f>
        <v/>
      </c>
      <c r="N636" t="str">
        <f>IF('Receipts'!G636="","",'Receipts'!G636)</f>
        <v/>
      </c>
      <c r="O636" s="21" t="str">
        <f>IF('Receipts'!H636="","",'Receipts'!H636)</f>
        <v/>
      </c>
    </row>
    <row r="637">
      <c r="J637" t="str">
        <f>IF('Receipts'!E637="","",637)</f>
      </c>
      <c r="K637" s="15" t="str">
        <f>IF('Receipts'!E637="","",IF(ISNUMBER('Receipts'!E637),'Receipts'!E637,DATEVALUE('Receipts'!E637)))</f>
      </c>
      <c r="L637" s="21" t="str">
        <f>IF('Receipts'!C637="","",'Receipts'!C637)</f>
        <v/>
      </c>
      <c r="M637" t="str">
        <f>IF('Receipts'!D637="","",'Receipts'!D637)</f>
        <v/>
      </c>
      <c r="N637" t="str">
        <f>IF('Receipts'!G637="","",'Receipts'!G637)</f>
        <v/>
      </c>
      <c r="O637" s="21" t="str">
        <f>IF('Receipts'!H637="","",'Receipts'!H637)</f>
        <v/>
      </c>
    </row>
    <row r="638">
      <c r="J638" t="str">
        <f>IF('Receipts'!E638="","",638)</f>
      </c>
      <c r="K638" s="15" t="str">
        <f>IF('Receipts'!E638="","",IF(ISNUMBER('Receipts'!E638),'Receipts'!E638,DATEVALUE('Receipts'!E638)))</f>
      </c>
      <c r="L638" s="21" t="str">
        <f>IF('Receipts'!C638="","",'Receipts'!C638)</f>
        <v/>
      </c>
      <c r="M638" t="str">
        <f>IF('Receipts'!D638="","",'Receipts'!D638)</f>
        <v/>
      </c>
      <c r="N638" t="str">
        <f>IF('Receipts'!G638="","",'Receipts'!G638)</f>
        <v/>
      </c>
      <c r="O638" s="21" t="str">
        <f>IF('Receipts'!H638="","",'Receipts'!H638)</f>
        <v/>
      </c>
    </row>
    <row r="639">
      <c r="J639" t="str">
        <f>IF('Receipts'!E639="","",639)</f>
      </c>
      <c r="K639" s="15" t="str">
        <f>IF('Receipts'!E639="","",IF(ISNUMBER('Receipts'!E639),'Receipts'!E639,DATEVALUE('Receipts'!E639)))</f>
      </c>
      <c r="L639" s="21" t="str">
        <f>IF('Receipts'!C639="","",'Receipts'!C639)</f>
        <v/>
      </c>
      <c r="M639" t="str">
        <f>IF('Receipts'!D639="","",'Receipts'!D639)</f>
        <v/>
      </c>
      <c r="N639" t="str">
        <f>IF('Receipts'!G639="","",'Receipts'!G639)</f>
        <v/>
      </c>
      <c r="O639" s="21" t="str">
        <f>IF('Receipts'!H639="","",'Receipts'!H639)</f>
        <v/>
      </c>
    </row>
    <row r="640">
      <c r="J640" t="str">
        <f>IF('Receipts'!E640="","",640)</f>
      </c>
      <c r="K640" s="15" t="str">
        <f>IF('Receipts'!E640="","",IF(ISNUMBER('Receipts'!E640),'Receipts'!E640,DATEVALUE('Receipts'!E640)))</f>
      </c>
      <c r="L640" s="21" t="str">
        <f>IF('Receipts'!C640="","",'Receipts'!C640)</f>
        <v/>
      </c>
      <c r="M640" t="str">
        <f>IF('Receipts'!D640="","",'Receipts'!D640)</f>
        <v/>
      </c>
      <c r="N640" t="str">
        <f>IF('Receipts'!G640="","",'Receipts'!G640)</f>
        <v/>
      </c>
      <c r="O640" s="21" t="str">
        <f>IF('Receipts'!H640="","",'Receipts'!H640)</f>
        <v/>
      </c>
    </row>
    <row r="641">
      <c r="J641" t="str">
        <f>IF('Receipts'!E641="","",641)</f>
      </c>
      <c r="K641" s="15" t="str">
        <f>IF('Receipts'!E641="","",IF(ISNUMBER('Receipts'!E641),'Receipts'!E641,DATEVALUE('Receipts'!E641)))</f>
      </c>
      <c r="L641" s="21" t="str">
        <f>IF('Receipts'!C641="","",'Receipts'!C641)</f>
        <v/>
      </c>
      <c r="M641" t="str">
        <f>IF('Receipts'!D641="","",'Receipts'!D641)</f>
        <v/>
      </c>
      <c r="N641" t="str">
        <f>IF('Receipts'!G641="","",'Receipts'!G641)</f>
        <v/>
      </c>
      <c r="O641" s="21" t="str">
        <f>IF('Receipts'!H641="","",'Receipts'!H641)</f>
        <v/>
      </c>
    </row>
    <row r="642">
      <c r="J642" t="str">
        <f>IF('Receipts'!E642="","",642)</f>
      </c>
      <c r="K642" s="15" t="str">
        <f>IF('Receipts'!E642="","",IF(ISNUMBER('Receipts'!E642),'Receipts'!E642,DATEVALUE('Receipts'!E642)))</f>
      </c>
      <c r="L642" s="21" t="str">
        <f>IF('Receipts'!C642="","",'Receipts'!C642)</f>
        <v/>
      </c>
      <c r="M642" t="str">
        <f>IF('Receipts'!D642="","",'Receipts'!D642)</f>
        <v/>
      </c>
      <c r="N642" t="str">
        <f>IF('Receipts'!G642="","",'Receipts'!G642)</f>
        <v/>
      </c>
      <c r="O642" s="21" t="str">
        <f>IF('Receipts'!H642="","",'Receipts'!H642)</f>
        <v/>
      </c>
    </row>
    <row r="643">
      <c r="J643" t="str">
        <f>IF('Receipts'!E643="","",643)</f>
      </c>
      <c r="K643" s="15" t="str">
        <f>IF('Receipts'!E643="","",IF(ISNUMBER('Receipts'!E643),'Receipts'!E643,DATEVALUE('Receipts'!E643)))</f>
      </c>
      <c r="L643" s="21" t="str">
        <f>IF('Receipts'!C643="","",'Receipts'!C643)</f>
        <v/>
      </c>
      <c r="M643" t="str">
        <f>IF('Receipts'!D643="","",'Receipts'!D643)</f>
        <v/>
      </c>
      <c r="N643" t="str">
        <f>IF('Receipts'!G643="","",'Receipts'!G643)</f>
        <v/>
      </c>
      <c r="O643" s="21" t="str">
        <f>IF('Receipts'!H643="","",'Receipts'!H643)</f>
        <v/>
      </c>
    </row>
    <row r="644">
      <c r="J644" t="str">
        <f>IF('Receipts'!E644="","",644)</f>
      </c>
      <c r="K644" s="15" t="str">
        <f>IF('Receipts'!E644="","",IF(ISNUMBER('Receipts'!E644),'Receipts'!E644,DATEVALUE('Receipts'!E644)))</f>
      </c>
      <c r="L644" s="21" t="str">
        <f>IF('Receipts'!C644="","",'Receipts'!C644)</f>
        <v/>
      </c>
      <c r="M644" t="str">
        <f>IF('Receipts'!D644="","",'Receipts'!D644)</f>
        <v/>
      </c>
      <c r="N644" t="str">
        <f>IF('Receipts'!G644="","",'Receipts'!G644)</f>
        <v/>
      </c>
      <c r="O644" s="21" t="str">
        <f>IF('Receipts'!H644="","",'Receipts'!H644)</f>
        <v/>
      </c>
    </row>
    <row r="645">
      <c r="J645" t="str">
        <f>IF('Receipts'!E645="","",645)</f>
      </c>
      <c r="K645" s="15" t="str">
        <f>IF('Receipts'!E645="","",IF(ISNUMBER('Receipts'!E645),'Receipts'!E645,DATEVALUE('Receipts'!E645)))</f>
      </c>
      <c r="L645" s="21" t="str">
        <f>IF('Receipts'!C645="","",'Receipts'!C645)</f>
        <v/>
      </c>
      <c r="M645" t="str">
        <f>IF('Receipts'!D645="","",'Receipts'!D645)</f>
        <v/>
      </c>
      <c r="N645" t="str">
        <f>IF('Receipts'!G645="","",'Receipts'!G645)</f>
        <v/>
      </c>
      <c r="O645" s="21" t="str">
        <f>IF('Receipts'!H645="","",'Receipts'!H645)</f>
        <v/>
      </c>
    </row>
    <row r="646">
      <c r="J646" t="str">
        <f>IF('Receipts'!E646="","",646)</f>
      </c>
      <c r="K646" s="15" t="str">
        <f>IF('Receipts'!E646="","",IF(ISNUMBER('Receipts'!E646),'Receipts'!E646,DATEVALUE('Receipts'!E646)))</f>
      </c>
      <c r="L646" s="21" t="str">
        <f>IF('Receipts'!C646="","",'Receipts'!C646)</f>
        <v/>
      </c>
      <c r="M646" t="str">
        <f>IF('Receipts'!D646="","",'Receipts'!D646)</f>
        <v/>
      </c>
      <c r="N646" t="str">
        <f>IF('Receipts'!G646="","",'Receipts'!G646)</f>
        <v/>
      </c>
      <c r="O646" s="21" t="str">
        <f>IF('Receipts'!H646="","",'Receipts'!H646)</f>
        <v/>
      </c>
    </row>
    <row r="647">
      <c r="J647" t="str">
        <f>IF('Receipts'!E647="","",647)</f>
      </c>
      <c r="K647" s="15" t="str">
        <f>IF('Receipts'!E647="","",IF(ISNUMBER('Receipts'!E647),'Receipts'!E647,DATEVALUE('Receipts'!E647)))</f>
      </c>
      <c r="L647" s="21" t="str">
        <f>IF('Receipts'!C647="","",'Receipts'!C647)</f>
        <v/>
      </c>
      <c r="M647" t="str">
        <f>IF('Receipts'!D647="","",'Receipts'!D647)</f>
        <v/>
      </c>
      <c r="N647" t="str">
        <f>IF('Receipts'!G647="","",'Receipts'!G647)</f>
        <v/>
      </c>
      <c r="O647" s="21" t="str">
        <f>IF('Receipts'!H647="","",'Receipts'!H647)</f>
        <v/>
      </c>
    </row>
    <row r="648">
      <c r="J648" t="str">
        <f>IF('Receipts'!E648="","",648)</f>
      </c>
      <c r="K648" s="15" t="str">
        <f>IF('Receipts'!E648="","",IF(ISNUMBER('Receipts'!E648),'Receipts'!E648,DATEVALUE('Receipts'!E648)))</f>
      </c>
      <c r="L648" s="21" t="str">
        <f>IF('Receipts'!C648="","",'Receipts'!C648)</f>
        <v/>
      </c>
      <c r="M648" t="str">
        <f>IF('Receipts'!D648="","",'Receipts'!D648)</f>
        <v/>
      </c>
      <c r="N648" t="str">
        <f>IF('Receipts'!G648="","",'Receipts'!G648)</f>
        <v/>
      </c>
      <c r="O648" s="21" t="str">
        <f>IF('Receipts'!H648="","",'Receipts'!H648)</f>
        <v/>
      </c>
    </row>
    <row r="649">
      <c r="J649" t="str">
        <f>IF('Receipts'!E649="","",649)</f>
      </c>
      <c r="K649" s="15" t="str">
        <f>IF('Receipts'!E649="","",IF(ISNUMBER('Receipts'!E649),'Receipts'!E649,DATEVALUE('Receipts'!E649)))</f>
      </c>
      <c r="L649" s="21" t="str">
        <f>IF('Receipts'!C649="","",'Receipts'!C649)</f>
        <v/>
      </c>
      <c r="M649" t="str">
        <f>IF('Receipts'!D649="","",'Receipts'!D649)</f>
        <v/>
      </c>
      <c r="N649" t="str">
        <f>IF('Receipts'!G649="","",'Receipts'!G649)</f>
        <v/>
      </c>
      <c r="O649" s="21" t="str">
        <f>IF('Receipts'!H649="","",'Receipts'!H649)</f>
        <v/>
      </c>
    </row>
    <row r="650">
      <c r="J650" t="str">
        <f>IF('Receipts'!E650="","",650)</f>
      </c>
      <c r="K650" s="15" t="str">
        <f>IF('Receipts'!E650="","",IF(ISNUMBER('Receipts'!E650),'Receipts'!E650,DATEVALUE('Receipts'!E650)))</f>
      </c>
      <c r="L650" s="21" t="str">
        <f>IF('Receipts'!C650="","",'Receipts'!C650)</f>
        <v/>
      </c>
      <c r="M650" t="str">
        <f>IF('Receipts'!D650="","",'Receipts'!D650)</f>
        <v/>
      </c>
      <c r="N650" t="str">
        <f>IF('Receipts'!G650="","",'Receipts'!G650)</f>
        <v/>
      </c>
      <c r="O650" s="21" t="str">
        <f>IF('Receipts'!H650="","",'Receipts'!H650)</f>
        <v/>
      </c>
    </row>
    <row r="651">
      <c r="J651" t="str">
        <f>IF('Receipts'!E651="","",651)</f>
      </c>
      <c r="K651" s="15" t="str">
        <f>IF('Receipts'!E651="","",IF(ISNUMBER('Receipts'!E651),'Receipts'!E651,DATEVALUE('Receipts'!E651)))</f>
      </c>
      <c r="L651" s="21" t="str">
        <f>IF('Receipts'!C651="","",'Receipts'!C651)</f>
        <v/>
      </c>
      <c r="M651" t="str">
        <f>IF('Receipts'!D651="","",'Receipts'!D651)</f>
        <v/>
      </c>
      <c r="N651" t="str">
        <f>IF('Receipts'!G651="","",'Receipts'!G651)</f>
        <v/>
      </c>
      <c r="O651" s="21" t="str">
        <f>IF('Receipts'!H651="","",'Receipts'!H651)</f>
        <v/>
      </c>
    </row>
    <row r="652">
      <c r="J652" t="str">
        <f>IF('Receipts'!E652="","",652)</f>
      </c>
      <c r="K652" s="15" t="str">
        <f>IF('Receipts'!E652="","",IF(ISNUMBER('Receipts'!E652),'Receipts'!E652,DATEVALUE('Receipts'!E652)))</f>
      </c>
      <c r="L652" s="21" t="str">
        <f>IF('Receipts'!C652="","",'Receipts'!C652)</f>
        <v/>
      </c>
      <c r="M652" t="str">
        <f>IF('Receipts'!D652="","",'Receipts'!D652)</f>
        <v/>
      </c>
      <c r="N652" t="str">
        <f>IF('Receipts'!G652="","",'Receipts'!G652)</f>
        <v/>
      </c>
      <c r="O652" s="21" t="str">
        <f>IF('Receipts'!H652="","",'Receipts'!H652)</f>
        <v/>
      </c>
    </row>
    <row r="653">
      <c r="J653" t="str">
        <f>IF('Receipts'!E653="","",653)</f>
      </c>
      <c r="K653" s="15" t="str">
        <f>IF('Receipts'!E653="","",IF(ISNUMBER('Receipts'!E653),'Receipts'!E653,DATEVALUE('Receipts'!E653)))</f>
      </c>
      <c r="L653" s="21" t="str">
        <f>IF('Receipts'!C653="","",'Receipts'!C653)</f>
        <v/>
      </c>
      <c r="M653" t="str">
        <f>IF('Receipts'!D653="","",'Receipts'!D653)</f>
        <v/>
      </c>
      <c r="N653" t="str">
        <f>IF('Receipts'!G653="","",'Receipts'!G653)</f>
        <v/>
      </c>
      <c r="O653" s="21" t="str">
        <f>IF('Receipts'!H653="","",'Receipts'!H653)</f>
        <v/>
      </c>
    </row>
    <row r="654">
      <c r="J654" t="str">
        <f>IF('Receipts'!E654="","",654)</f>
      </c>
      <c r="K654" s="15" t="str">
        <f>IF('Receipts'!E654="","",IF(ISNUMBER('Receipts'!E654),'Receipts'!E654,DATEVALUE('Receipts'!E654)))</f>
      </c>
      <c r="L654" s="21" t="str">
        <f>IF('Receipts'!C654="","",'Receipts'!C654)</f>
        <v/>
      </c>
      <c r="M654" t="str">
        <f>IF('Receipts'!D654="","",'Receipts'!D654)</f>
        <v/>
      </c>
      <c r="N654" t="str">
        <f>IF('Receipts'!G654="","",'Receipts'!G654)</f>
        <v/>
      </c>
      <c r="O654" s="21" t="str">
        <f>IF('Receipts'!H654="","",'Receipts'!H654)</f>
        <v/>
      </c>
    </row>
    <row r="655">
      <c r="J655" t="str">
        <f>IF('Receipts'!E655="","",655)</f>
      </c>
      <c r="K655" s="15" t="str">
        <f>IF('Receipts'!E655="","",IF(ISNUMBER('Receipts'!E655),'Receipts'!E655,DATEVALUE('Receipts'!E655)))</f>
      </c>
      <c r="L655" s="21" t="str">
        <f>IF('Receipts'!C655="","",'Receipts'!C655)</f>
        <v/>
      </c>
      <c r="M655" t="str">
        <f>IF('Receipts'!D655="","",'Receipts'!D655)</f>
        <v/>
      </c>
      <c r="N655" t="str">
        <f>IF('Receipts'!G655="","",'Receipts'!G655)</f>
        <v/>
      </c>
      <c r="O655" s="21" t="str">
        <f>IF('Receipts'!H655="","",'Receipts'!H655)</f>
        <v/>
      </c>
    </row>
    <row r="656">
      <c r="J656" t="str">
        <f>IF('Receipts'!E656="","",656)</f>
      </c>
      <c r="K656" s="15" t="str">
        <f>IF('Receipts'!E656="","",IF(ISNUMBER('Receipts'!E656),'Receipts'!E656,DATEVALUE('Receipts'!E656)))</f>
      </c>
      <c r="L656" s="21" t="str">
        <f>IF('Receipts'!C656="","",'Receipts'!C656)</f>
        <v/>
      </c>
      <c r="M656" t="str">
        <f>IF('Receipts'!D656="","",'Receipts'!D656)</f>
        <v/>
      </c>
      <c r="N656" t="str">
        <f>IF('Receipts'!G656="","",'Receipts'!G656)</f>
        <v/>
      </c>
      <c r="O656" s="21" t="str">
        <f>IF('Receipts'!H656="","",'Receipts'!H656)</f>
        <v/>
      </c>
    </row>
    <row r="657">
      <c r="J657" t="str">
        <f>IF('Receipts'!E657="","",657)</f>
      </c>
      <c r="K657" s="15" t="str">
        <f>IF('Receipts'!E657="","",IF(ISNUMBER('Receipts'!E657),'Receipts'!E657,DATEVALUE('Receipts'!E657)))</f>
      </c>
      <c r="L657" s="21" t="str">
        <f>IF('Receipts'!C657="","",'Receipts'!C657)</f>
        <v/>
      </c>
      <c r="M657" t="str">
        <f>IF('Receipts'!D657="","",'Receipts'!D657)</f>
        <v/>
      </c>
      <c r="N657" t="str">
        <f>IF('Receipts'!G657="","",'Receipts'!G657)</f>
        <v/>
      </c>
      <c r="O657" s="21" t="str">
        <f>IF('Receipts'!H657="","",'Receipts'!H657)</f>
        <v/>
      </c>
    </row>
    <row r="658">
      <c r="J658" t="str">
        <f>IF('Receipts'!E658="","",658)</f>
      </c>
      <c r="K658" s="15" t="str">
        <f>IF('Receipts'!E658="","",IF(ISNUMBER('Receipts'!E658),'Receipts'!E658,DATEVALUE('Receipts'!E658)))</f>
      </c>
      <c r="L658" s="21" t="str">
        <f>IF('Receipts'!C658="","",'Receipts'!C658)</f>
        <v/>
      </c>
      <c r="M658" t="str">
        <f>IF('Receipts'!D658="","",'Receipts'!D658)</f>
        <v/>
      </c>
      <c r="N658" t="str">
        <f>IF('Receipts'!G658="","",'Receipts'!G658)</f>
        <v/>
      </c>
      <c r="O658" s="21" t="str">
        <f>IF('Receipts'!H658="","",'Receipts'!H658)</f>
        <v/>
      </c>
    </row>
    <row r="659">
      <c r="J659" t="str">
        <f>IF('Receipts'!E659="","",659)</f>
      </c>
      <c r="K659" s="15" t="str">
        <f>IF('Receipts'!E659="","",IF(ISNUMBER('Receipts'!E659),'Receipts'!E659,DATEVALUE('Receipts'!E659)))</f>
      </c>
      <c r="L659" s="21" t="str">
        <f>IF('Receipts'!C659="","",'Receipts'!C659)</f>
        <v/>
      </c>
      <c r="M659" t="str">
        <f>IF('Receipts'!D659="","",'Receipts'!D659)</f>
        <v/>
      </c>
      <c r="N659" t="str">
        <f>IF('Receipts'!G659="","",'Receipts'!G659)</f>
        <v/>
      </c>
      <c r="O659" s="21" t="str">
        <f>IF('Receipts'!H659="","",'Receipts'!H659)</f>
        <v/>
      </c>
    </row>
    <row r="660">
      <c r="J660" t="str">
        <f>IF('Receipts'!E660="","",660)</f>
      </c>
      <c r="K660" s="15" t="str">
        <f>IF('Receipts'!E660="","",IF(ISNUMBER('Receipts'!E660),'Receipts'!E660,DATEVALUE('Receipts'!E660)))</f>
      </c>
      <c r="L660" s="21" t="str">
        <f>IF('Receipts'!C660="","",'Receipts'!C660)</f>
        <v/>
      </c>
      <c r="M660" t="str">
        <f>IF('Receipts'!D660="","",'Receipts'!D660)</f>
        <v/>
      </c>
      <c r="N660" t="str">
        <f>IF('Receipts'!G660="","",'Receipts'!G660)</f>
        <v/>
      </c>
      <c r="O660" s="21" t="str">
        <f>IF('Receipts'!H660="","",'Receipts'!H660)</f>
        <v/>
      </c>
    </row>
    <row r="661">
      <c r="J661" t="str">
        <f>IF('Receipts'!E661="","",661)</f>
      </c>
      <c r="K661" s="15" t="str">
        <f>IF('Receipts'!E661="","",IF(ISNUMBER('Receipts'!E661),'Receipts'!E661,DATEVALUE('Receipts'!E661)))</f>
      </c>
      <c r="L661" s="21" t="str">
        <f>IF('Receipts'!C661="","",'Receipts'!C661)</f>
        <v/>
      </c>
      <c r="M661" t="str">
        <f>IF('Receipts'!D661="","",'Receipts'!D661)</f>
        <v/>
      </c>
      <c r="N661" t="str">
        <f>IF('Receipts'!G661="","",'Receipts'!G661)</f>
        <v/>
      </c>
      <c r="O661" s="21" t="str">
        <f>IF('Receipts'!H661="","",'Receipts'!H661)</f>
        <v/>
      </c>
    </row>
    <row r="662">
      <c r="J662" t="str">
        <f>IF('Receipts'!E662="","",662)</f>
      </c>
      <c r="K662" s="15" t="str">
        <f>IF('Receipts'!E662="","",IF(ISNUMBER('Receipts'!E662),'Receipts'!E662,DATEVALUE('Receipts'!E662)))</f>
      </c>
      <c r="L662" s="21" t="str">
        <f>IF('Receipts'!C662="","",'Receipts'!C662)</f>
        <v/>
      </c>
      <c r="M662" t="str">
        <f>IF('Receipts'!D662="","",'Receipts'!D662)</f>
        <v/>
      </c>
      <c r="N662" t="str">
        <f>IF('Receipts'!G662="","",'Receipts'!G662)</f>
        <v/>
      </c>
      <c r="O662" s="21" t="str">
        <f>IF('Receipts'!H662="","",'Receipts'!H662)</f>
        <v/>
      </c>
    </row>
    <row r="663">
      <c r="J663" t="str">
        <f>IF('Receipts'!E663="","",663)</f>
      </c>
      <c r="K663" s="15" t="str">
        <f>IF('Receipts'!E663="","",IF(ISNUMBER('Receipts'!E663),'Receipts'!E663,DATEVALUE('Receipts'!E663)))</f>
      </c>
      <c r="L663" s="21" t="str">
        <f>IF('Receipts'!C663="","",'Receipts'!C663)</f>
        <v/>
      </c>
      <c r="M663" t="str">
        <f>IF('Receipts'!D663="","",'Receipts'!D663)</f>
        <v/>
      </c>
      <c r="N663" t="str">
        <f>IF('Receipts'!G663="","",'Receipts'!G663)</f>
        <v/>
      </c>
      <c r="O663" s="21" t="str">
        <f>IF('Receipts'!H663="","",'Receipts'!H663)</f>
        <v/>
      </c>
    </row>
    <row r="664">
      <c r="J664" t="str">
        <f>IF('Receipts'!E664="","",664)</f>
      </c>
      <c r="K664" s="15" t="str">
        <f>IF('Receipts'!E664="","",IF(ISNUMBER('Receipts'!E664),'Receipts'!E664,DATEVALUE('Receipts'!E664)))</f>
      </c>
      <c r="L664" s="21" t="str">
        <f>IF('Receipts'!C664="","",'Receipts'!C664)</f>
        <v/>
      </c>
      <c r="M664" t="str">
        <f>IF('Receipts'!D664="","",'Receipts'!D664)</f>
        <v/>
      </c>
      <c r="N664" t="str">
        <f>IF('Receipts'!G664="","",'Receipts'!G664)</f>
        <v/>
      </c>
      <c r="O664" s="21" t="str">
        <f>IF('Receipts'!H664="","",'Receipts'!H664)</f>
        <v/>
      </c>
    </row>
    <row r="665">
      <c r="J665" t="str">
        <f>IF('Receipts'!E665="","",665)</f>
      </c>
      <c r="K665" s="15" t="str">
        <f>IF('Receipts'!E665="","",IF(ISNUMBER('Receipts'!E665),'Receipts'!E665,DATEVALUE('Receipts'!E665)))</f>
      </c>
      <c r="L665" s="21" t="str">
        <f>IF('Receipts'!C665="","",'Receipts'!C665)</f>
        <v/>
      </c>
      <c r="M665" t="str">
        <f>IF('Receipts'!D665="","",'Receipts'!D665)</f>
        <v/>
      </c>
      <c r="N665" t="str">
        <f>IF('Receipts'!G665="","",'Receipts'!G665)</f>
        <v/>
      </c>
      <c r="O665" s="21" t="str">
        <f>IF('Receipts'!H665="","",'Receipts'!H665)</f>
        <v/>
      </c>
    </row>
    <row r="666">
      <c r="J666" t="str">
        <f>IF('Receipts'!E666="","",666)</f>
      </c>
      <c r="K666" s="15" t="str">
        <f>IF('Receipts'!E666="","",IF(ISNUMBER('Receipts'!E666),'Receipts'!E666,DATEVALUE('Receipts'!E666)))</f>
      </c>
      <c r="L666" s="21" t="str">
        <f>IF('Receipts'!C666="","",'Receipts'!C666)</f>
        <v/>
      </c>
      <c r="M666" t="str">
        <f>IF('Receipts'!D666="","",'Receipts'!D666)</f>
        <v/>
      </c>
      <c r="N666" t="str">
        <f>IF('Receipts'!G666="","",'Receipts'!G666)</f>
        <v/>
      </c>
      <c r="O666" s="21" t="str">
        <f>IF('Receipts'!H666="","",'Receipts'!H666)</f>
        <v/>
      </c>
    </row>
    <row r="667">
      <c r="J667" t="str">
        <f>IF('Receipts'!E667="","",667)</f>
      </c>
      <c r="K667" s="15" t="str">
        <f>IF('Receipts'!E667="","",IF(ISNUMBER('Receipts'!E667),'Receipts'!E667,DATEVALUE('Receipts'!E667)))</f>
      </c>
      <c r="L667" s="21" t="str">
        <f>IF('Receipts'!C667="","",'Receipts'!C667)</f>
        <v/>
      </c>
      <c r="M667" t="str">
        <f>IF('Receipts'!D667="","",'Receipts'!D667)</f>
        <v/>
      </c>
      <c r="N667" t="str">
        <f>IF('Receipts'!G667="","",'Receipts'!G667)</f>
        <v/>
      </c>
      <c r="O667" s="21" t="str">
        <f>IF('Receipts'!H667="","",'Receipts'!H667)</f>
        <v/>
      </c>
    </row>
    <row r="668">
      <c r="J668" t="str">
        <f>IF('Receipts'!E668="","",668)</f>
      </c>
      <c r="K668" s="15" t="str">
        <f>IF('Receipts'!E668="","",IF(ISNUMBER('Receipts'!E668),'Receipts'!E668,DATEVALUE('Receipts'!E668)))</f>
      </c>
      <c r="L668" s="21" t="str">
        <f>IF('Receipts'!C668="","",'Receipts'!C668)</f>
        <v/>
      </c>
      <c r="M668" t="str">
        <f>IF('Receipts'!D668="","",'Receipts'!D668)</f>
        <v/>
      </c>
      <c r="N668" t="str">
        <f>IF('Receipts'!G668="","",'Receipts'!G668)</f>
        <v/>
      </c>
      <c r="O668" s="21" t="str">
        <f>IF('Receipts'!H668="","",'Receipts'!H668)</f>
        <v/>
      </c>
    </row>
    <row r="669">
      <c r="J669" t="str">
        <f>IF('Receipts'!E669="","",669)</f>
      </c>
      <c r="K669" s="15" t="str">
        <f>IF('Receipts'!E669="","",IF(ISNUMBER('Receipts'!E669),'Receipts'!E669,DATEVALUE('Receipts'!E669)))</f>
      </c>
      <c r="L669" s="21" t="str">
        <f>IF('Receipts'!C669="","",'Receipts'!C669)</f>
        <v/>
      </c>
      <c r="M669" t="str">
        <f>IF('Receipts'!D669="","",'Receipts'!D669)</f>
        <v/>
      </c>
      <c r="N669" t="str">
        <f>IF('Receipts'!G669="","",'Receipts'!G669)</f>
        <v/>
      </c>
      <c r="O669" s="21" t="str">
        <f>IF('Receipts'!H669="","",'Receipts'!H669)</f>
        <v/>
      </c>
    </row>
    <row r="670">
      <c r="J670" t="str">
        <f>IF('Receipts'!E670="","",670)</f>
      </c>
      <c r="K670" s="15" t="str">
        <f>IF('Receipts'!E670="","",IF(ISNUMBER('Receipts'!E670),'Receipts'!E670,DATEVALUE('Receipts'!E670)))</f>
      </c>
      <c r="L670" s="21" t="str">
        <f>IF('Receipts'!C670="","",'Receipts'!C670)</f>
        <v/>
      </c>
      <c r="M670" t="str">
        <f>IF('Receipts'!D670="","",'Receipts'!D670)</f>
        <v/>
      </c>
      <c r="N670" t="str">
        <f>IF('Receipts'!G670="","",'Receipts'!G670)</f>
        <v/>
      </c>
      <c r="O670" s="21" t="str">
        <f>IF('Receipts'!H670="","",'Receipts'!H670)</f>
        <v/>
      </c>
    </row>
    <row r="671">
      <c r="J671" t="str">
        <f>IF('Receipts'!E671="","",671)</f>
      </c>
      <c r="K671" s="15" t="str">
        <f>IF('Receipts'!E671="","",IF(ISNUMBER('Receipts'!E671),'Receipts'!E671,DATEVALUE('Receipts'!E671)))</f>
      </c>
      <c r="L671" s="21" t="str">
        <f>IF('Receipts'!C671="","",'Receipts'!C671)</f>
        <v/>
      </c>
      <c r="M671" t="str">
        <f>IF('Receipts'!D671="","",'Receipts'!D671)</f>
        <v/>
      </c>
      <c r="N671" t="str">
        <f>IF('Receipts'!G671="","",'Receipts'!G671)</f>
        <v/>
      </c>
      <c r="O671" s="21" t="str">
        <f>IF('Receipts'!H671="","",'Receipts'!H671)</f>
        <v/>
      </c>
    </row>
    <row r="672">
      <c r="J672" t="str">
        <f>IF('Receipts'!E672="","",672)</f>
      </c>
      <c r="K672" s="15" t="str">
        <f>IF('Receipts'!E672="","",IF(ISNUMBER('Receipts'!E672),'Receipts'!E672,DATEVALUE('Receipts'!E672)))</f>
      </c>
      <c r="L672" s="21" t="str">
        <f>IF('Receipts'!C672="","",'Receipts'!C672)</f>
        <v/>
      </c>
      <c r="M672" t="str">
        <f>IF('Receipts'!D672="","",'Receipts'!D672)</f>
        <v/>
      </c>
      <c r="N672" t="str">
        <f>IF('Receipts'!G672="","",'Receipts'!G672)</f>
        <v/>
      </c>
      <c r="O672" s="21" t="str">
        <f>IF('Receipts'!H672="","",'Receipts'!H672)</f>
        <v/>
      </c>
    </row>
    <row r="673">
      <c r="J673" t="str">
        <f>IF('Receipts'!E673="","",673)</f>
      </c>
      <c r="K673" s="15" t="str">
        <f>IF('Receipts'!E673="","",IF(ISNUMBER('Receipts'!E673),'Receipts'!E673,DATEVALUE('Receipts'!E673)))</f>
      </c>
      <c r="L673" s="21" t="str">
        <f>IF('Receipts'!C673="","",'Receipts'!C673)</f>
        <v/>
      </c>
      <c r="M673" t="str">
        <f>IF('Receipts'!D673="","",'Receipts'!D673)</f>
        <v/>
      </c>
      <c r="N673" t="str">
        <f>IF('Receipts'!G673="","",'Receipts'!G673)</f>
        <v/>
      </c>
      <c r="O673" s="21" t="str">
        <f>IF('Receipts'!H673="","",'Receipts'!H673)</f>
        <v/>
      </c>
    </row>
    <row r="674">
      <c r="J674" t="str">
        <f>IF('Receipts'!E674="","",674)</f>
      </c>
      <c r="K674" s="15" t="str">
        <f>IF('Receipts'!E674="","",IF(ISNUMBER('Receipts'!E674),'Receipts'!E674,DATEVALUE('Receipts'!E674)))</f>
      </c>
      <c r="L674" s="21" t="str">
        <f>IF('Receipts'!C674="","",'Receipts'!C674)</f>
        <v/>
      </c>
      <c r="M674" t="str">
        <f>IF('Receipts'!D674="","",'Receipts'!D674)</f>
        <v/>
      </c>
      <c r="N674" t="str">
        <f>IF('Receipts'!G674="","",'Receipts'!G674)</f>
        <v/>
      </c>
      <c r="O674" s="21" t="str">
        <f>IF('Receipts'!H674="","",'Receipts'!H674)</f>
        <v/>
      </c>
    </row>
    <row r="675">
      <c r="J675" t="str">
        <f>IF('Receipts'!E675="","",675)</f>
      </c>
      <c r="K675" s="15" t="str">
        <f>IF('Receipts'!E675="","",IF(ISNUMBER('Receipts'!E675),'Receipts'!E675,DATEVALUE('Receipts'!E675)))</f>
      </c>
      <c r="L675" s="21" t="str">
        <f>IF('Receipts'!C675="","",'Receipts'!C675)</f>
        <v/>
      </c>
      <c r="M675" t="str">
        <f>IF('Receipts'!D675="","",'Receipts'!D675)</f>
        <v/>
      </c>
      <c r="N675" t="str">
        <f>IF('Receipts'!G675="","",'Receipts'!G675)</f>
        <v/>
      </c>
      <c r="O675" s="21" t="str">
        <f>IF('Receipts'!H675="","",'Receipts'!H675)</f>
        <v/>
      </c>
    </row>
    <row r="676">
      <c r="J676" t="str">
        <f>IF('Receipts'!E676="","",676)</f>
      </c>
      <c r="K676" s="15" t="str">
        <f>IF('Receipts'!E676="","",IF(ISNUMBER('Receipts'!E676),'Receipts'!E676,DATEVALUE('Receipts'!E676)))</f>
      </c>
      <c r="L676" s="21" t="str">
        <f>IF('Receipts'!C676="","",'Receipts'!C676)</f>
        <v/>
      </c>
      <c r="M676" t="str">
        <f>IF('Receipts'!D676="","",'Receipts'!D676)</f>
        <v/>
      </c>
      <c r="N676" t="str">
        <f>IF('Receipts'!G676="","",'Receipts'!G676)</f>
        <v/>
      </c>
      <c r="O676" s="21" t="str">
        <f>IF('Receipts'!H676="","",'Receipts'!H676)</f>
        <v/>
      </c>
    </row>
    <row r="677">
      <c r="J677" t="str">
        <f>IF('Receipts'!E677="","",677)</f>
      </c>
      <c r="K677" s="15" t="str">
        <f>IF('Receipts'!E677="","",IF(ISNUMBER('Receipts'!E677),'Receipts'!E677,DATEVALUE('Receipts'!E677)))</f>
      </c>
      <c r="L677" s="21" t="str">
        <f>IF('Receipts'!C677="","",'Receipts'!C677)</f>
        <v/>
      </c>
      <c r="M677" t="str">
        <f>IF('Receipts'!D677="","",'Receipts'!D677)</f>
        <v/>
      </c>
      <c r="N677" t="str">
        <f>IF('Receipts'!G677="","",'Receipts'!G677)</f>
        <v/>
      </c>
      <c r="O677" s="21" t="str">
        <f>IF('Receipts'!H677="","",'Receipts'!H677)</f>
        <v/>
      </c>
    </row>
    <row r="678">
      <c r="J678" t="str">
        <f>IF('Receipts'!E678="","",678)</f>
      </c>
      <c r="K678" s="15" t="str">
        <f>IF('Receipts'!E678="","",IF(ISNUMBER('Receipts'!E678),'Receipts'!E678,DATEVALUE('Receipts'!E678)))</f>
      </c>
      <c r="L678" s="21" t="str">
        <f>IF('Receipts'!C678="","",'Receipts'!C678)</f>
        <v/>
      </c>
      <c r="M678" t="str">
        <f>IF('Receipts'!D678="","",'Receipts'!D678)</f>
        <v/>
      </c>
      <c r="N678" t="str">
        <f>IF('Receipts'!G678="","",'Receipts'!G678)</f>
        <v/>
      </c>
      <c r="O678" s="21" t="str">
        <f>IF('Receipts'!H678="","",'Receipts'!H678)</f>
        <v/>
      </c>
    </row>
    <row r="679">
      <c r="J679" t="str">
        <f>IF('Receipts'!E679="","",679)</f>
      </c>
      <c r="K679" s="15" t="str">
        <f>IF('Receipts'!E679="","",IF(ISNUMBER('Receipts'!E679),'Receipts'!E679,DATEVALUE('Receipts'!E679)))</f>
      </c>
      <c r="L679" s="21" t="str">
        <f>IF('Receipts'!C679="","",'Receipts'!C679)</f>
        <v/>
      </c>
      <c r="M679" t="str">
        <f>IF('Receipts'!D679="","",'Receipts'!D679)</f>
        <v/>
      </c>
      <c r="N679" t="str">
        <f>IF('Receipts'!G679="","",'Receipts'!G679)</f>
        <v/>
      </c>
      <c r="O679" s="21" t="str">
        <f>IF('Receipts'!H679="","",'Receipts'!H679)</f>
        <v/>
      </c>
    </row>
    <row r="680">
      <c r="J680" t="str">
        <f>IF('Receipts'!E680="","",680)</f>
      </c>
      <c r="K680" s="15" t="str">
        <f>IF('Receipts'!E680="","",IF(ISNUMBER('Receipts'!E680),'Receipts'!E680,DATEVALUE('Receipts'!E680)))</f>
      </c>
      <c r="L680" s="21" t="str">
        <f>IF('Receipts'!C680="","",'Receipts'!C680)</f>
        <v/>
      </c>
      <c r="M680" t="str">
        <f>IF('Receipts'!D680="","",'Receipts'!D680)</f>
        <v/>
      </c>
      <c r="N680" t="str">
        <f>IF('Receipts'!G680="","",'Receipts'!G680)</f>
        <v/>
      </c>
      <c r="O680" s="21" t="str">
        <f>IF('Receipts'!H680="","",'Receipts'!H680)</f>
        <v/>
      </c>
    </row>
    <row r="681">
      <c r="J681" t="str">
        <f>IF('Receipts'!E681="","",681)</f>
      </c>
      <c r="K681" s="15" t="str">
        <f>IF('Receipts'!E681="","",IF(ISNUMBER('Receipts'!E681),'Receipts'!E681,DATEVALUE('Receipts'!E681)))</f>
      </c>
      <c r="L681" s="21" t="str">
        <f>IF('Receipts'!C681="","",'Receipts'!C681)</f>
        <v/>
      </c>
      <c r="M681" t="str">
        <f>IF('Receipts'!D681="","",'Receipts'!D681)</f>
        <v/>
      </c>
      <c r="N681" t="str">
        <f>IF('Receipts'!G681="","",'Receipts'!G681)</f>
        <v/>
      </c>
      <c r="O681" s="21" t="str">
        <f>IF('Receipts'!H681="","",'Receipts'!H681)</f>
        <v/>
      </c>
    </row>
    <row r="682">
      <c r="J682" t="str">
        <f>IF('Receipts'!E682="","",682)</f>
      </c>
      <c r="K682" s="15" t="str">
        <f>IF('Receipts'!E682="","",IF(ISNUMBER('Receipts'!E682),'Receipts'!E682,DATEVALUE('Receipts'!E682)))</f>
      </c>
      <c r="L682" s="21" t="str">
        <f>IF('Receipts'!C682="","",'Receipts'!C682)</f>
        <v/>
      </c>
      <c r="M682" t="str">
        <f>IF('Receipts'!D682="","",'Receipts'!D682)</f>
        <v/>
      </c>
      <c r="N682" t="str">
        <f>IF('Receipts'!G682="","",'Receipts'!G682)</f>
        <v/>
      </c>
      <c r="O682" s="21" t="str">
        <f>IF('Receipts'!H682="","",'Receipts'!H682)</f>
        <v/>
      </c>
    </row>
    <row r="683">
      <c r="J683" t="str">
        <f>IF('Receipts'!E683="","",683)</f>
      </c>
      <c r="K683" s="15" t="str">
        <f>IF('Receipts'!E683="","",IF(ISNUMBER('Receipts'!E683),'Receipts'!E683,DATEVALUE('Receipts'!E683)))</f>
      </c>
      <c r="L683" s="21" t="str">
        <f>IF('Receipts'!C683="","",'Receipts'!C683)</f>
        <v/>
      </c>
      <c r="M683" t="str">
        <f>IF('Receipts'!D683="","",'Receipts'!D683)</f>
        <v/>
      </c>
      <c r="N683" t="str">
        <f>IF('Receipts'!G683="","",'Receipts'!G683)</f>
        <v/>
      </c>
      <c r="O683" s="21" t="str">
        <f>IF('Receipts'!H683="","",'Receipts'!H683)</f>
        <v/>
      </c>
    </row>
    <row r="684">
      <c r="J684" t="str">
        <f>IF('Receipts'!E684="","",684)</f>
      </c>
      <c r="K684" s="15" t="str">
        <f>IF('Receipts'!E684="","",IF(ISNUMBER('Receipts'!E684),'Receipts'!E684,DATEVALUE('Receipts'!E684)))</f>
      </c>
      <c r="L684" s="21" t="str">
        <f>IF('Receipts'!C684="","",'Receipts'!C684)</f>
        <v/>
      </c>
      <c r="M684" t="str">
        <f>IF('Receipts'!D684="","",'Receipts'!D684)</f>
        <v/>
      </c>
      <c r="N684" t="str">
        <f>IF('Receipts'!G684="","",'Receipts'!G684)</f>
        <v/>
      </c>
      <c r="O684" s="21" t="str">
        <f>IF('Receipts'!H684="","",'Receipts'!H684)</f>
        <v/>
      </c>
    </row>
    <row r="685">
      <c r="J685" t="str">
        <f>IF('Receipts'!E685="","",685)</f>
      </c>
      <c r="K685" s="15" t="str">
        <f>IF('Receipts'!E685="","",IF(ISNUMBER('Receipts'!E685),'Receipts'!E685,DATEVALUE('Receipts'!E685)))</f>
      </c>
      <c r="L685" s="21" t="str">
        <f>IF('Receipts'!C685="","",'Receipts'!C685)</f>
        <v/>
      </c>
      <c r="M685" t="str">
        <f>IF('Receipts'!D685="","",'Receipts'!D685)</f>
        <v/>
      </c>
      <c r="N685" t="str">
        <f>IF('Receipts'!G685="","",'Receipts'!G685)</f>
        <v/>
      </c>
      <c r="O685" s="21" t="str">
        <f>IF('Receipts'!H685="","",'Receipts'!H685)</f>
        <v/>
      </c>
    </row>
    <row r="686">
      <c r="J686" t="str">
        <f>IF('Receipts'!E686="","",686)</f>
      </c>
      <c r="K686" s="15" t="str">
        <f>IF('Receipts'!E686="","",IF(ISNUMBER('Receipts'!E686),'Receipts'!E686,DATEVALUE('Receipts'!E686)))</f>
      </c>
      <c r="L686" s="21" t="str">
        <f>IF('Receipts'!C686="","",'Receipts'!C686)</f>
        <v/>
      </c>
      <c r="M686" t="str">
        <f>IF('Receipts'!D686="","",'Receipts'!D686)</f>
        <v/>
      </c>
      <c r="N686" t="str">
        <f>IF('Receipts'!G686="","",'Receipts'!G686)</f>
        <v/>
      </c>
      <c r="O686" s="21" t="str">
        <f>IF('Receipts'!H686="","",'Receipts'!H686)</f>
        <v/>
      </c>
    </row>
    <row r="687">
      <c r="J687" t="str">
        <f>IF('Receipts'!E687="","",687)</f>
      </c>
      <c r="K687" s="15" t="str">
        <f>IF('Receipts'!E687="","",IF(ISNUMBER('Receipts'!E687),'Receipts'!E687,DATEVALUE('Receipts'!E687)))</f>
      </c>
      <c r="L687" s="21" t="str">
        <f>IF('Receipts'!C687="","",'Receipts'!C687)</f>
        <v/>
      </c>
      <c r="M687" t="str">
        <f>IF('Receipts'!D687="","",'Receipts'!D687)</f>
        <v/>
      </c>
      <c r="N687" t="str">
        <f>IF('Receipts'!G687="","",'Receipts'!G687)</f>
        <v/>
      </c>
      <c r="O687" s="21" t="str">
        <f>IF('Receipts'!H687="","",'Receipts'!H687)</f>
        <v/>
      </c>
    </row>
    <row r="688">
      <c r="J688" t="str">
        <f>IF('Receipts'!E688="","",688)</f>
      </c>
      <c r="K688" s="15" t="str">
        <f>IF('Receipts'!E688="","",IF(ISNUMBER('Receipts'!E688),'Receipts'!E688,DATEVALUE('Receipts'!E688)))</f>
      </c>
      <c r="L688" s="21" t="str">
        <f>IF('Receipts'!C688="","",'Receipts'!C688)</f>
        <v/>
      </c>
      <c r="M688" t="str">
        <f>IF('Receipts'!D688="","",'Receipts'!D688)</f>
        <v/>
      </c>
      <c r="N688" t="str">
        <f>IF('Receipts'!G688="","",'Receipts'!G688)</f>
        <v/>
      </c>
      <c r="O688" s="21" t="str">
        <f>IF('Receipts'!H688="","",'Receipts'!H688)</f>
        <v/>
      </c>
    </row>
    <row r="689">
      <c r="J689" t="str">
        <f>IF('Receipts'!E689="","",689)</f>
      </c>
      <c r="K689" s="15" t="str">
        <f>IF('Receipts'!E689="","",IF(ISNUMBER('Receipts'!E689),'Receipts'!E689,DATEVALUE('Receipts'!E689)))</f>
      </c>
      <c r="L689" s="21" t="str">
        <f>IF('Receipts'!C689="","",'Receipts'!C689)</f>
        <v/>
      </c>
      <c r="M689" t="str">
        <f>IF('Receipts'!D689="","",'Receipts'!D689)</f>
        <v/>
      </c>
      <c r="N689" t="str">
        <f>IF('Receipts'!G689="","",'Receipts'!G689)</f>
        <v/>
      </c>
      <c r="O689" s="21" t="str">
        <f>IF('Receipts'!H689="","",'Receipts'!H689)</f>
        <v/>
      </c>
    </row>
    <row r="690">
      <c r="J690" t="str">
        <f>IF('Receipts'!E690="","",690)</f>
      </c>
      <c r="K690" s="15" t="str">
        <f>IF('Receipts'!E690="","",IF(ISNUMBER('Receipts'!E690),'Receipts'!E690,DATEVALUE('Receipts'!E690)))</f>
      </c>
      <c r="L690" s="21" t="str">
        <f>IF('Receipts'!C690="","",'Receipts'!C690)</f>
        <v/>
      </c>
      <c r="M690" t="str">
        <f>IF('Receipts'!D690="","",'Receipts'!D690)</f>
        <v/>
      </c>
      <c r="N690" t="str">
        <f>IF('Receipts'!G690="","",'Receipts'!G690)</f>
        <v/>
      </c>
      <c r="O690" s="21" t="str">
        <f>IF('Receipts'!H690="","",'Receipts'!H690)</f>
        <v/>
      </c>
    </row>
    <row r="691">
      <c r="J691" t="str">
        <f>IF('Receipts'!E691="","",691)</f>
      </c>
      <c r="K691" s="15" t="str">
        <f>IF('Receipts'!E691="","",IF(ISNUMBER('Receipts'!E691),'Receipts'!E691,DATEVALUE('Receipts'!E691)))</f>
      </c>
      <c r="L691" s="21" t="str">
        <f>IF('Receipts'!C691="","",'Receipts'!C691)</f>
        <v/>
      </c>
      <c r="M691" t="str">
        <f>IF('Receipts'!D691="","",'Receipts'!D691)</f>
        <v/>
      </c>
      <c r="N691" t="str">
        <f>IF('Receipts'!G691="","",'Receipts'!G691)</f>
        <v/>
      </c>
      <c r="O691" s="21" t="str">
        <f>IF('Receipts'!H691="","",'Receipts'!H691)</f>
        <v/>
      </c>
    </row>
    <row r="692">
      <c r="J692" t="str">
        <f>IF('Receipts'!E692="","",692)</f>
      </c>
      <c r="K692" s="15" t="str">
        <f>IF('Receipts'!E692="","",IF(ISNUMBER('Receipts'!E692),'Receipts'!E692,DATEVALUE('Receipts'!E692)))</f>
      </c>
      <c r="L692" s="21" t="str">
        <f>IF('Receipts'!C692="","",'Receipts'!C692)</f>
        <v/>
      </c>
      <c r="M692" t="str">
        <f>IF('Receipts'!D692="","",'Receipts'!D692)</f>
        <v/>
      </c>
      <c r="N692" t="str">
        <f>IF('Receipts'!G692="","",'Receipts'!G692)</f>
        <v/>
      </c>
      <c r="O692" s="21" t="str">
        <f>IF('Receipts'!H692="","",'Receipts'!H692)</f>
        <v/>
      </c>
    </row>
    <row r="693">
      <c r="J693" t="str">
        <f>IF('Receipts'!E693="","",693)</f>
      </c>
      <c r="K693" s="15" t="str">
        <f>IF('Receipts'!E693="","",IF(ISNUMBER('Receipts'!E693),'Receipts'!E693,DATEVALUE('Receipts'!E693)))</f>
      </c>
      <c r="L693" s="21" t="str">
        <f>IF('Receipts'!C693="","",'Receipts'!C693)</f>
        <v/>
      </c>
      <c r="M693" t="str">
        <f>IF('Receipts'!D693="","",'Receipts'!D693)</f>
        <v/>
      </c>
      <c r="N693" t="str">
        <f>IF('Receipts'!G693="","",'Receipts'!G693)</f>
        <v/>
      </c>
      <c r="O693" s="21" t="str">
        <f>IF('Receipts'!H693="","",'Receipts'!H693)</f>
        <v/>
      </c>
    </row>
    <row r="694">
      <c r="J694" t="str">
        <f>IF('Receipts'!E694="","",694)</f>
      </c>
      <c r="K694" s="15" t="str">
        <f>IF('Receipts'!E694="","",IF(ISNUMBER('Receipts'!E694),'Receipts'!E694,DATEVALUE('Receipts'!E694)))</f>
      </c>
      <c r="L694" s="21" t="str">
        <f>IF('Receipts'!C694="","",'Receipts'!C694)</f>
        <v/>
      </c>
      <c r="M694" t="str">
        <f>IF('Receipts'!D694="","",'Receipts'!D694)</f>
        <v/>
      </c>
      <c r="N694" t="str">
        <f>IF('Receipts'!G694="","",'Receipts'!G694)</f>
        <v/>
      </c>
      <c r="O694" s="21" t="str">
        <f>IF('Receipts'!H694="","",'Receipts'!H694)</f>
        <v/>
      </c>
    </row>
    <row r="695">
      <c r="J695" t="str">
        <f>IF('Receipts'!E695="","",695)</f>
      </c>
      <c r="K695" s="15" t="str">
        <f>IF('Receipts'!E695="","",IF(ISNUMBER('Receipts'!E695),'Receipts'!E695,DATEVALUE('Receipts'!E695)))</f>
      </c>
      <c r="L695" s="21" t="str">
        <f>IF('Receipts'!C695="","",'Receipts'!C695)</f>
        <v/>
      </c>
      <c r="M695" t="str">
        <f>IF('Receipts'!D695="","",'Receipts'!D695)</f>
        <v/>
      </c>
      <c r="N695" t="str">
        <f>IF('Receipts'!G695="","",'Receipts'!G695)</f>
        <v/>
      </c>
      <c r="O695" s="21" t="str">
        <f>IF('Receipts'!H695="","",'Receipts'!H695)</f>
        <v/>
      </c>
    </row>
    <row r="696">
      <c r="J696" t="str">
        <f>IF('Receipts'!E696="","",696)</f>
      </c>
      <c r="K696" s="15" t="str">
        <f>IF('Receipts'!E696="","",IF(ISNUMBER('Receipts'!E696),'Receipts'!E696,DATEVALUE('Receipts'!E696)))</f>
      </c>
      <c r="L696" s="21" t="str">
        <f>IF('Receipts'!C696="","",'Receipts'!C696)</f>
        <v/>
      </c>
      <c r="M696" t="str">
        <f>IF('Receipts'!D696="","",'Receipts'!D696)</f>
        <v/>
      </c>
      <c r="N696" t="str">
        <f>IF('Receipts'!G696="","",'Receipts'!G696)</f>
        <v/>
      </c>
      <c r="O696" s="21" t="str">
        <f>IF('Receipts'!H696="","",'Receipts'!H696)</f>
        <v/>
      </c>
    </row>
    <row r="697">
      <c r="J697" t="str">
        <f>IF('Receipts'!E697="","",697)</f>
      </c>
      <c r="K697" s="15" t="str">
        <f>IF('Receipts'!E697="","",IF(ISNUMBER('Receipts'!E697),'Receipts'!E697,DATEVALUE('Receipts'!E697)))</f>
      </c>
      <c r="L697" s="21" t="str">
        <f>IF('Receipts'!C697="","",'Receipts'!C697)</f>
        <v/>
      </c>
      <c r="M697" t="str">
        <f>IF('Receipts'!D697="","",'Receipts'!D697)</f>
        <v/>
      </c>
      <c r="N697" t="str">
        <f>IF('Receipts'!G697="","",'Receipts'!G697)</f>
        <v/>
      </c>
      <c r="O697" s="21" t="str">
        <f>IF('Receipts'!H697="","",'Receipts'!H697)</f>
        <v/>
      </c>
    </row>
    <row r="698">
      <c r="J698" t="str">
        <f>IF('Receipts'!E698="","",698)</f>
      </c>
      <c r="K698" s="15" t="str">
        <f>IF('Receipts'!E698="","",IF(ISNUMBER('Receipts'!E698),'Receipts'!E698,DATEVALUE('Receipts'!E698)))</f>
      </c>
      <c r="L698" s="21" t="str">
        <f>IF('Receipts'!C698="","",'Receipts'!C698)</f>
        <v/>
      </c>
      <c r="M698" t="str">
        <f>IF('Receipts'!D698="","",'Receipts'!D698)</f>
        <v/>
      </c>
      <c r="N698" t="str">
        <f>IF('Receipts'!G698="","",'Receipts'!G698)</f>
        <v/>
      </c>
      <c r="O698" s="21" t="str">
        <f>IF('Receipts'!H698="","",'Receipts'!H698)</f>
        <v/>
      </c>
    </row>
    <row r="699">
      <c r="J699" t="str">
        <f>IF('Receipts'!E699="","",699)</f>
      </c>
      <c r="K699" s="15" t="str">
        <f>IF('Receipts'!E699="","",IF(ISNUMBER('Receipts'!E699),'Receipts'!E699,DATEVALUE('Receipts'!E699)))</f>
      </c>
      <c r="L699" s="21" t="str">
        <f>IF('Receipts'!C699="","",'Receipts'!C699)</f>
        <v/>
      </c>
      <c r="M699" t="str">
        <f>IF('Receipts'!D699="","",'Receipts'!D699)</f>
        <v/>
      </c>
      <c r="N699" t="str">
        <f>IF('Receipts'!G699="","",'Receipts'!G699)</f>
        <v/>
      </c>
      <c r="O699" s="21" t="str">
        <f>IF('Receipts'!H699="","",'Receipts'!H699)</f>
        <v/>
      </c>
    </row>
    <row r="700">
      <c r="J700" t="str">
        <f>IF('Receipts'!E700="","",700)</f>
      </c>
      <c r="K700" s="15" t="str">
        <f>IF('Receipts'!E700="","",IF(ISNUMBER('Receipts'!E700),'Receipts'!E700,DATEVALUE('Receipts'!E700)))</f>
      </c>
      <c r="L700" s="21" t="str">
        <f>IF('Receipts'!C700="","",'Receipts'!C700)</f>
        <v/>
      </c>
      <c r="M700" t="str">
        <f>IF('Receipts'!D700="","",'Receipts'!D700)</f>
        <v/>
      </c>
      <c r="N700" t="str">
        <f>IF('Receipts'!G700="","",'Receipts'!G700)</f>
        <v/>
      </c>
      <c r="O700" s="21" t="str">
        <f>IF('Receipts'!H700="","",'Receipts'!H700)</f>
        <v/>
      </c>
    </row>
    <row r="701">
      <c r="J701" t="str">
        <f>IF('Receipts'!E701="","",701)</f>
      </c>
      <c r="K701" s="15" t="str">
        <f>IF('Receipts'!E701="","",IF(ISNUMBER('Receipts'!E701),'Receipts'!E701,DATEVALUE('Receipts'!E701)))</f>
      </c>
      <c r="L701" s="21" t="str">
        <f>IF('Receipts'!C701="","",'Receipts'!C701)</f>
        <v/>
      </c>
      <c r="M701" t="str">
        <f>IF('Receipts'!D701="","",'Receipts'!D701)</f>
        <v/>
      </c>
      <c r="N701" t="str">
        <f>IF('Receipts'!G701="","",'Receipts'!G701)</f>
        <v/>
      </c>
      <c r="O701" s="21" t="str">
        <f>IF('Receipts'!H701="","",'Receipts'!H701)</f>
        <v/>
      </c>
    </row>
    <row r="702">
      <c r="J702" t="str">
        <f>IF('Receipts'!E702="","",702)</f>
      </c>
      <c r="K702" s="15" t="str">
        <f>IF('Receipts'!E702="","",IF(ISNUMBER('Receipts'!E702),'Receipts'!E702,DATEVALUE('Receipts'!E702)))</f>
      </c>
      <c r="L702" s="21" t="str">
        <f>IF('Receipts'!C702="","",'Receipts'!C702)</f>
        <v/>
      </c>
      <c r="M702" t="str">
        <f>IF('Receipts'!D702="","",'Receipts'!D702)</f>
        <v/>
      </c>
      <c r="N702" t="str">
        <f>IF('Receipts'!G702="","",'Receipts'!G702)</f>
        <v/>
      </c>
      <c r="O702" s="21" t="str">
        <f>IF('Receipts'!H702="","",'Receipts'!H702)</f>
        <v/>
      </c>
    </row>
    <row r="703">
      <c r="J703" t="str">
        <f>IF('Receipts'!E703="","",703)</f>
      </c>
      <c r="K703" s="15" t="str">
        <f>IF('Receipts'!E703="","",IF(ISNUMBER('Receipts'!E703),'Receipts'!E703,DATEVALUE('Receipts'!E703)))</f>
      </c>
      <c r="L703" s="21" t="str">
        <f>IF('Receipts'!C703="","",'Receipts'!C703)</f>
        <v/>
      </c>
      <c r="M703" t="str">
        <f>IF('Receipts'!D703="","",'Receipts'!D703)</f>
        <v/>
      </c>
      <c r="N703" t="str">
        <f>IF('Receipts'!G703="","",'Receipts'!G703)</f>
        <v/>
      </c>
      <c r="O703" s="21" t="str">
        <f>IF('Receipts'!H703="","",'Receipts'!H703)</f>
        <v/>
      </c>
    </row>
    <row r="704">
      <c r="J704" t="str">
        <f>IF('Receipts'!E704="","",704)</f>
      </c>
      <c r="K704" s="15" t="str">
        <f>IF('Receipts'!E704="","",IF(ISNUMBER('Receipts'!E704),'Receipts'!E704,DATEVALUE('Receipts'!E704)))</f>
      </c>
      <c r="L704" s="21" t="str">
        <f>IF('Receipts'!C704="","",'Receipts'!C704)</f>
        <v/>
      </c>
      <c r="M704" t="str">
        <f>IF('Receipts'!D704="","",'Receipts'!D704)</f>
        <v/>
      </c>
      <c r="N704" t="str">
        <f>IF('Receipts'!G704="","",'Receipts'!G704)</f>
        <v/>
      </c>
      <c r="O704" s="21" t="str">
        <f>IF('Receipts'!H704="","",'Receipts'!H704)</f>
        <v/>
      </c>
    </row>
    <row r="705">
      <c r="J705" t="str">
        <f>IF('Receipts'!E705="","",705)</f>
      </c>
      <c r="K705" s="15" t="str">
        <f>IF('Receipts'!E705="","",IF(ISNUMBER('Receipts'!E705),'Receipts'!E705,DATEVALUE('Receipts'!E705)))</f>
      </c>
      <c r="L705" s="21" t="str">
        <f>IF('Receipts'!C705="","",'Receipts'!C705)</f>
        <v/>
      </c>
      <c r="M705" t="str">
        <f>IF('Receipts'!D705="","",'Receipts'!D705)</f>
        <v/>
      </c>
      <c r="N705" t="str">
        <f>IF('Receipts'!G705="","",'Receipts'!G705)</f>
        <v/>
      </c>
      <c r="O705" s="21" t="str">
        <f>IF('Receipts'!H705="","",'Receipts'!H705)</f>
        <v/>
      </c>
    </row>
    <row r="706">
      <c r="J706" t="str">
        <f>IF('Receipts'!E706="","",706)</f>
      </c>
      <c r="K706" s="15" t="str">
        <f>IF('Receipts'!E706="","",IF(ISNUMBER('Receipts'!E706),'Receipts'!E706,DATEVALUE('Receipts'!E706)))</f>
      </c>
      <c r="L706" s="21" t="str">
        <f>IF('Receipts'!C706="","",'Receipts'!C706)</f>
        <v/>
      </c>
      <c r="M706" t="str">
        <f>IF('Receipts'!D706="","",'Receipts'!D706)</f>
        <v/>
      </c>
      <c r="N706" t="str">
        <f>IF('Receipts'!G706="","",'Receipts'!G706)</f>
        <v/>
      </c>
      <c r="O706" s="21" t="str">
        <f>IF('Receipts'!H706="","",'Receipts'!H706)</f>
        <v/>
      </c>
    </row>
    <row r="707">
      <c r="J707" t="str">
        <f>IF('Receipts'!E707="","",707)</f>
      </c>
      <c r="K707" s="15" t="str">
        <f>IF('Receipts'!E707="","",IF(ISNUMBER('Receipts'!E707),'Receipts'!E707,DATEVALUE('Receipts'!E707)))</f>
      </c>
      <c r="L707" s="21" t="str">
        <f>IF('Receipts'!C707="","",'Receipts'!C707)</f>
        <v/>
      </c>
      <c r="M707" t="str">
        <f>IF('Receipts'!D707="","",'Receipts'!D707)</f>
        <v/>
      </c>
      <c r="N707" t="str">
        <f>IF('Receipts'!G707="","",'Receipts'!G707)</f>
        <v/>
      </c>
      <c r="O707" s="21" t="str">
        <f>IF('Receipts'!H707="","",'Receipts'!H707)</f>
        <v/>
      </c>
    </row>
    <row r="708">
      <c r="J708" t="str">
        <f>IF('Receipts'!E708="","",708)</f>
      </c>
      <c r="K708" s="15" t="str">
        <f>IF('Receipts'!E708="","",IF(ISNUMBER('Receipts'!E708),'Receipts'!E708,DATEVALUE('Receipts'!E708)))</f>
      </c>
      <c r="L708" s="21" t="str">
        <f>IF('Receipts'!C708="","",'Receipts'!C708)</f>
        <v/>
      </c>
      <c r="M708" t="str">
        <f>IF('Receipts'!D708="","",'Receipts'!D708)</f>
        <v/>
      </c>
      <c r="N708" t="str">
        <f>IF('Receipts'!G708="","",'Receipts'!G708)</f>
        <v/>
      </c>
      <c r="O708" s="21" t="str">
        <f>IF('Receipts'!H708="","",'Receipts'!H708)</f>
        <v/>
      </c>
    </row>
    <row r="709">
      <c r="J709" t="str">
        <f>IF('Receipts'!E709="","",709)</f>
      </c>
      <c r="K709" s="15" t="str">
        <f>IF('Receipts'!E709="","",IF(ISNUMBER('Receipts'!E709),'Receipts'!E709,DATEVALUE('Receipts'!E709)))</f>
      </c>
      <c r="L709" s="21" t="str">
        <f>IF('Receipts'!C709="","",'Receipts'!C709)</f>
        <v/>
      </c>
      <c r="M709" t="str">
        <f>IF('Receipts'!D709="","",'Receipts'!D709)</f>
        <v/>
      </c>
      <c r="N709" t="str">
        <f>IF('Receipts'!G709="","",'Receipts'!G709)</f>
        <v/>
      </c>
      <c r="O709" s="21" t="str">
        <f>IF('Receipts'!H709="","",'Receipts'!H709)</f>
        <v/>
      </c>
    </row>
    <row r="710">
      <c r="J710" t="str">
        <f>IF('Receipts'!E710="","",710)</f>
      </c>
      <c r="K710" s="15" t="str">
        <f>IF('Receipts'!E710="","",IF(ISNUMBER('Receipts'!E710),'Receipts'!E710,DATEVALUE('Receipts'!E710)))</f>
      </c>
      <c r="L710" s="21" t="str">
        <f>IF('Receipts'!C710="","",'Receipts'!C710)</f>
        <v/>
      </c>
      <c r="M710" t="str">
        <f>IF('Receipts'!D710="","",'Receipts'!D710)</f>
        <v/>
      </c>
      <c r="N710" t="str">
        <f>IF('Receipts'!G710="","",'Receipts'!G710)</f>
        <v/>
      </c>
      <c r="O710" s="21" t="str">
        <f>IF('Receipts'!H710="","",'Receipts'!H710)</f>
        <v/>
      </c>
    </row>
    <row r="711">
      <c r="J711" t="str">
        <f>IF('Receipts'!E711="","",711)</f>
      </c>
      <c r="K711" s="15" t="str">
        <f>IF('Receipts'!E711="","",IF(ISNUMBER('Receipts'!E711),'Receipts'!E711,DATEVALUE('Receipts'!E711)))</f>
      </c>
      <c r="L711" s="21" t="str">
        <f>IF('Receipts'!C711="","",'Receipts'!C711)</f>
        <v/>
      </c>
      <c r="M711" t="str">
        <f>IF('Receipts'!D711="","",'Receipts'!D711)</f>
        <v/>
      </c>
      <c r="N711" t="str">
        <f>IF('Receipts'!G711="","",'Receipts'!G711)</f>
        <v/>
      </c>
      <c r="O711" s="21" t="str">
        <f>IF('Receipts'!H711="","",'Receipts'!H711)</f>
        <v/>
      </c>
    </row>
    <row r="712">
      <c r="J712" t="str">
        <f>IF('Receipts'!E712="","",712)</f>
      </c>
      <c r="K712" s="15" t="str">
        <f>IF('Receipts'!E712="","",IF(ISNUMBER('Receipts'!E712),'Receipts'!E712,DATEVALUE('Receipts'!E712)))</f>
      </c>
      <c r="L712" s="21" t="str">
        <f>IF('Receipts'!C712="","",'Receipts'!C712)</f>
        <v/>
      </c>
      <c r="M712" t="str">
        <f>IF('Receipts'!D712="","",'Receipts'!D712)</f>
        <v/>
      </c>
      <c r="N712" t="str">
        <f>IF('Receipts'!G712="","",'Receipts'!G712)</f>
        <v/>
      </c>
      <c r="O712" s="21" t="str">
        <f>IF('Receipts'!H712="","",'Receipts'!H712)</f>
        <v/>
      </c>
    </row>
    <row r="713">
      <c r="J713" t="str">
        <f>IF('Receipts'!E713="","",713)</f>
      </c>
      <c r="K713" s="15" t="str">
        <f>IF('Receipts'!E713="","",IF(ISNUMBER('Receipts'!E713),'Receipts'!E713,DATEVALUE('Receipts'!E713)))</f>
      </c>
      <c r="L713" s="21" t="str">
        <f>IF('Receipts'!C713="","",'Receipts'!C713)</f>
        <v/>
      </c>
      <c r="M713" t="str">
        <f>IF('Receipts'!D713="","",'Receipts'!D713)</f>
        <v/>
      </c>
      <c r="N713" t="str">
        <f>IF('Receipts'!G713="","",'Receipts'!G713)</f>
        <v/>
      </c>
      <c r="O713" s="21" t="str">
        <f>IF('Receipts'!H713="","",'Receipts'!H713)</f>
        <v/>
      </c>
    </row>
    <row r="714">
      <c r="J714" t="str">
        <f>IF('Receipts'!E714="","",714)</f>
      </c>
      <c r="K714" s="15" t="str">
        <f>IF('Receipts'!E714="","",IF(ISNUMBER('Receipts'!E714),'Receipts'!E714,DATEVALUE('Receipts'!E714)))</f>
      </c>
      <c r="L714" s="21" t="str">
        <f>IF('Receipts'!C714="","",'Receipts'!C714)</f>
        <v/>
      </c>
      <c r="M714" t="str">
        <f>IF('Receipts'!D714="","",'Receipts'!D714)</f>
        <v/>
      </c>
      <c r="N714" t="str">
        <f>IF('Receipts'!G714="","",'Receipts'!G714)</f>
        <v/>
      </c>
      <c r="O714" s="21" t="str">
        <f>IF('Receipts'!H714="","",'Receipts'!H714)</f>
        <v/>
      </c>
    </row>
    <row r="715">
      <c r="J715" t="str">
        <f>IF('Receipts'!E715="","",715)</f>
      </c>
      <c r="K715" s="15" t="str">
        <f>IF('Receipts'!E715="","",IF(ISNUMBER('Receipts'!E715),'Receipts'!E715,DATEVALUE('Receipts'!E715)))</f>
      </c>
      <c r="L715" s="21" t="str">
        <f>IF('Receipts'!C715="","",'Receipts'!C715)</f>
        <v/>
      </c>
      <c r="M715" t="str">
        <f>IF('Receipts'!D715="","",'Receipts'!D715)</f>
        <v/>
      </c>
      <c r="N715" t="str">
        <f>IF('Receipts'!G715="","",'Receipts'!G715)</f>
        <v/>
      </c>
      <c r="O715" s="21" t="str">
        <f>IF('Receipts'!H715="","",'Receipts'!H715)</f>
        <v/>
      </c>
    </row>
    <row r="716">
      <c r="J716" t="str">
        <f>IF('Receipts'!E716="","",716)</f>
      </c>
      <c r="K716" s="15" t="str">
        <f>IF('Receipts'!E716="","",IF(ISNUMBER('Receipts'!E716),'Receipts'!E716,DATEVALUE('Receipts'!E716)))</f>
      </c>
      <c r="L716" s="21" t="str">
        <f>IF('Receipts'!C716="","",'Receipts'!C716)</f>
        <v/>
      </c>
      <c r="M716" t="str">
        <f>IF('Receipts'!D716="","",'Receipts'!D716)</f>
        <v/>
      </c>
      <c r="N716" t="str">
        <f>IF('Receipts'!G716="","",'Receipts'!G716)</f>
        <v/>
      </c>
      <c r="O716" s="21" t="str">
        <f>IF('Receipts'!H716="","",'Receipts'!H716)</f>
        <v/>
      </c>
    </row>
    <row r="717">
      <c r="J717" t="str">
        <f>IF('Receipts'!E717="","",717)</f>
      </c>
      <c r="K717" s="15" t="str">
        <f>IF('Receipts'!E717="","",IF(ISNUMBER('Receipts'!E717),'Receipts'!E717,DATEVALUE('Receipts'!E717)))</f>
      </c>
      <c r="L717" s="21" t="str">
        <f>IF('Receipts'!C717="","",'Receipts'!C717)</f>
        <v/>
      </c>
      <c r="M717" t="str">
        <f>IF('Receipts'!D717="","",'Receipts'!D717)</f>
        <v/>
      </c>
      <c r="N717" t="str">
        <f>IF('Receipts'!G717="","",'Receipts'!G717)</f>
        <v/>
      </c>
      <c r="O717" s="21" t="str">
        <f>IF('Receipts'!H717="","",'Receipts'!H717)</f>
        <v/>
      </c>
    </row>
    <row r="718">
      <c r="J718" t="str">
        <f>IF('Receipts'!E718="","",718)</f>
      </c>
      <c r="K718" s="15" t="str">
        <f>IF('Receipts'!E718="","",IF(ISNUMBER('Receipts'!E718),'Receipts'!E718,DATEVALUE('Receipts'!E718)))</f>
      </c>
      <c r="L718" s="21" t="str">
        <f>IF('Receipts'!C718="","",'Receipts'!C718)</f>
        <v/>
      </c>
      <c r="M718" t="str">
        <f>IF('Receipts'!D718="","",'Receipts'!D718)</f>
        <v/>
      </c>
      <c r="N718" t="str">
        <f>IF('Receipts'!G718="","",'Receipts'!G718)</f>
        <v/>
      </c>
      <c r="O718" s="21" t="str">
        <f>IF('Receipts'!H718="","",'Receipts'!H718)</f>
        <v/>
      </c>
    </row>
    <row r="719">
      <c r="J719" t="str">
        <f>IF('Receipts'!E719="","",719)</f>
      </c>
      <c r="K719" s="15" t="str">
        <f>IF('Receipts'!E719="","",IF(ISNUMBER('Receipts'!E719),'Receipts'!E719,DATEVALUE('Receipts'!E719)))</f>
      </c>
      <c r="L719" s="21" t="str">
        <f>IF('Receipts'!C719="","",'Receipts'!C719)</f>
        <v/>
      </c>
      <c r="M719" t="str">
        <f>IF('Receipts'!D719="","",'Receipts'!D719)</f>
        <v/>
      </c>
      <c r="N719" t="str">
        <f>IF('Receipts'!G719="","",'Receipts'!G719)</f>
        <v/>
      </c>
      <c r="O719" s="21" t="str">
        <f>IF('Receipts'!H719="","",'Receipts'!H719)</f>
        <v/>
      </c>
    </row>
    <row r="720">
      <c r="J720" t="str">
        <f>IF('Receipts'!E720="","",720)</f>
      </c>
      <c r="K720" s="15" t="str">
        <f>IF('Receipts'!E720="","",IF(ISNUMBER('Receipts'!E720),'Receipts'!E720,DATEVALUE('Receipts'!E720)))</f>
      </c>
      <c r="L720" s="21" t="str">
        <f>IF('Receipts'!C720="","",'Receipts'!C720)</f>
        <v/>
      </c>
      <c r="M720" t="str">
        <f>IF('Receipts'!D720="","",'Receipts'!D720)</f>
        <v/>
      </c>
      <c r="N720" t="str">
        <f>IF('Receipts'!G720="","",'Receipts'!G720)</f>
        <v/>
      </c>
      <c r="O720" s="21" t="str">
        <f>IF('Receipts'!H720="","",'Receipts'!H720)</f>
        <v/>
      </c>
    </row>
    <row r="721">
      <c r="J721" t="str">
        <f>IF('Receipts'!E721="","",721)</f>
      </c>
      <c r="K721" s="15" t="str">
        <f>IF('Receipts'!E721="","",IF(ISNUMBER('Receipts'!E721),'Receipts'!E721,DATEVALUE('Receipts'!E721)))</f>
      </c>
      <c r="L721" s="21" t="str">
        <f>IF('Receipts'!C721="","",'Receipts'!C721)</f>
        <v/>
      </c>
      <c r="M721" t="str">
        <f>IF('Receipts'!D721="","",'Receipts'!D721)</f>
        <v/>
      </c>
      <c r="N721" t="str">
        <f>IF('Receipts'!G721="","",'Receipts'!G721)</f>
        <v/>
      </c>
      <c r="O721" s="21" t="str">
        <f>IF('Receipts'!H721="","",'Receipts'!H721)</f>
        <v/>
      </c>
    </row>
    <row r="722">
      <c r="J722" t="str">
        <f>IF('Receipts'!E722="","",722)</f>
      </c>
      <c r="K722" s="15" t="str">
        <f>IF('Receipts'!E722="","",IF(ISNUMBER('Receipts'!E722),'Receipts'!E722,DATEVALUE('Receipts'!E722)))</f>
      </c>
      <c r="L722" s="21" t="str">
        <f>IF('Receipts'!C722="","",'Receipts'!C722)</f>
        <v/>
      </c>
      <c r="M722" t="str">
        <f>IF('Receipts'!D722="","",'Receipts'!D722)</f>
        <v/>
      </c>
      <c r="N722" t="str">
        <f>IF('Receipts'!G722="","",'Receipts'!G722)</f>
        <v/>
      </c>
      <c r="O722" s="21" t="str">
        <f>IF('Receipts'!H722="","",'Receipts'!H722)</f>
        <v/>
      </c>
    </row>
    <row r="723">
      <c r="J723" t="str">
        <f>IF('Receipts'!E723="","",723)</f>
      </c>
      <c r="K723" s="15" t="str">
        <f>IF('Receipts'!E723="","",IF(ISNUMBER('Receipts'!E723),'Receipts'!E723,DATEVALUE('Receipts'!E723)))</f>
      </c>
      <c r="L723" s="21" t="str">
        <f>IF('Receipts'!C723="","",'Receipts'!C723)</f>
        <v/>
      </c>
      <c r="M723" t="str">
        <f>IF('Receipts'!D723="","",'Receipts'!D723)</f>
        <v/>
      </c>
      <c r="N723" t="str">
        <f>IF('Receipts'!G723="","",'Receipts'!G723)</f>
        <v/>
      </c>
      <c r="O723" s="21" t="str">
        <f>IF('Receipts'!H723="","",'Receipts'!H723)</f>
        <v/>
      </c>
    </row>
    <row r="724">
      <c r="J724" t="str">
        <f>IF('Receipts'!E724="","",724)</f>
      </c>
      <c r="K724" s="15" t="str">
        <f>IF('Receipts'!E724="","",IF(ISNUMBER('Receipts'!E724),'Receipts'!E724,DATEVALUE('Receipts'!E724)))</f>
      </c>
      <c r="L724" s="21" t="str">
        <f>IF('Receipts'!C724="","",'Receipts'!C724)</f>
        <v/>
      </c>
      <c r="M724" t="str">
        <f>IF('Receipts'!D724="","",'Receipts'!D724)</f>
        <v/>
      </c>
      <c r="N724" t="str">
        <f>IF('Receipts'!G724="","",'Receipts'!G724)</f>
        <v/>
      </c>
      <c r="O724" s="21" t="str">
        <f>IF('Receipts'!H724="","",'Receipts'!H724)</f>
        <v/>
      </c>
    </row>
    <row r="725">
      <c r="J725" t="str">
        <f>IF('Receipts'!E725="","",725)</f>
      </c>
      <c r="K725" s="15" t="str">
        <f>IF('Receipts'!E725="","",IF(ISNUMBER('Receipts'!E725),'Receipts'!E725,DATEVALUE('Receipts'!E725)))</f>
      </c>
      <c r="L725" s="21" t="str">
        <f>IF('Receipts'!C725="","",'Receipts'!C725)</f>
        <v/>
      </c>
      <c r="M725" t="str">
        <f>IF('Receipts'!D725="","",'Receipts'!D725)</f>
        <v/>
      </c>
      <c r="N725" t="str">
        <f>IF('Receipts'!G725="","",'Receipts'!G725)</f>
        <v/>
      </c>
      <c r="O725" s="21" t="str">
        <f>IF('Receipts'!H725="","",'Receipts'!H725)</f>
        <v/>
      </c>
    </row>
    <row r="726">
      <c r="J726" t="str">
        <f>IF('Receipts'!E726="","",726)</f>
      </c>
      <c r="K726" s="15" t="str">
        <f>IF('Receipts'!E726="","",IF(ISNUMBER('Receipts'!E726),'Receipts'!E726,DATEVALUE('Receipts'!E726)))</f>
      </c>
      <c r="L726" s="21" t="str">
        <f>IF('Receipts'!C726="","",'Receipts'!C726)</f>
        <v/>
      </c>
      <c r="M726" t="str">
        <f>IF('Receipts'!D726="","",'Receipts'!D726)</f>
        <v/>
      </c>
      <c r="N726" t="str">
        <f>IF('Receipts'!G726="","",'Receipts'!G726)</f>
        <v/>
      </c>
      <c r="O726" s="21" t="str">
        <f>IF('Receipts'!H726="","",'Receipts'!H726)</f>
        <v/>
      </c>
    </row>
    <row r="727">
      <c r="J727" t="str">
        <f>IF('Receipts'!E727="","",727)</f>
      </c>
      <c r="K727" s="15" t="str">
        <f>IF('Receipts'!E727="","",IF(ISNUMBER('Receipts'!E727),'Receipts'!E727,DATEVALUE('Receipts'!E727)))</f>
      </c>
      <c r="L727" s="21" t="str">
        <f>IF('Receipts'!C727="","",'Receipts'!C727)</f>
        <v/>
      </c>
      <c r="M727" t="str">
        <f>IF('Receipts'!D727="","",'Receipts'!D727)</f>
        <v/>
      </c>
      <c r="N727" t="str">
        <f>IF('Receipts'!G727="","",'Receipts'!G727)</f>
        <v/>
      </c>
      <c r="O727" s="21" t="str">
        <f>IF('Receipts'!H727="","",'Receipts'!H727)</f>
        <v/>
      </c>
    </row>
    <row r="728">
      <c r="J728" t="str">
        <f>IF('Receipts'!E728="","",728)</f>
      </c>
      <c r="K728" s="15" t="str">
        <f>IF('Receipts'!E728="","",IF(ISNUMBER('Receipts'!E728),'Receipts'!E728,DATEVALUE('Receipts'!E728)))</f>
      </c>
      <c r="L728" s="21" t="str">
        <f>IF('Receipts'!C728="","",'Receipts'!C728)</f>
        <v/>
      </c>
      <c r="M728" t="str">
        <f>IF('Receipts'!D728="","",'Receipts'!D728)</f>
        <v/>
      </c>
      <c r="N728" t="str">
        <f>IF('Receipts'!G728="","",'Receipts'!G728)</f>
        <v/>
      </c>
      <c r="O728" s="21" t="str">
        <f>IF('Receipts'!H728="","",'Receipts'!H728)</f>
        <v/>
      </c>
    </row>
    <row r="729">
      <c r="J729" t="str">
        <f>IF('Receipts'!E729="","",729)</f>
      </c>
      <c r="K729" s="15" t="str">
        <f>IF('Receipts'!E729="","",IF(ISNUMBER('Receipts'!E729),'Receipts'!E729,DATEVALUE('Receipts'!E729)))</f>
      </c>
      <c r="L729" s="21" t="str">
        <f>IF('Receipts'!C729="","",'Receipts'!C729)</f>
        <v/>
      </c>
      <c r="M729" t="str">
        <f>IF('Receipts'!D729="","",'Receipts'!D729)</f>
        <v/>
      </c>
      <c r="N729" t="str">
        <f>IF('Receipts'!G729="","",'Receipts'!G729)</f>
        <v/>
      </c>
      <c r="O729" s="21" t="str">
        <f>IF('Receipts'!H729="","",'Receipts'!H729)</f>
        <v/>
      </c>
    </row>
    <row r="730">
      <c r="J730" t="str">
        <f>IF('Receipts'!E730="","",730)</f>
      </c>
      <c r="K730" s="15" t="str">
        <f>IF('Receipts'!E730="","",IF(ISNUMBER('Receipts'!E730),'Receipts'!E730,DATEVALUE('Receipts'!E730)))</f>
      </c>
      <c r="L730" s="21" t="str">
        <f>IF('Receipts'!C730="","",'Receipts'!C730)</f>
        <v/>
      </c>
      <c r="M730" t="str">
        <f>IF('Receipts'!D730="","",'Receipts'!D730)</f>
        <v/>
      </c>
      <c r="N730" t="str">
        <f>IF('Receipts'!G730="","",'Receipts'!G730)</f>
        <v/>
      </c>
      <c r="O730" s="21" t="str">
        <f>IF('Receipts'!H730="","",'Receipts'!H730)</f>
        <v/>
      </c>
    </row>
    <row r="731">
      <c r="J731" t="str">
        <f>IF('Receipts'!E731="","",731)</f>
      </c>
      <c r="K731" s="15" t="str">
        <f>IF('Receipts'!E731="","",IF(ISNUMBER('Receipts'!E731),'Receipts'!E731,DATEVALUE('Receipts'!E731)))</f>
      </c>
      <c r="L731" s="21" t="str">
        <f>IF('Receipts'!C731="","",'Receipts'!C731)</f>
        <v/>
      </c>
      <c r="M731" t="str">
        <f>IF('Receipts'!D731="","",'Receipts'!D731)</f>
        <v/>
      </c>
      <c r="N731" t="str">
        <f>IF('Receipts'!G731="","",'Receipts'!G731)</f>
        <v/>
      </c>
      <c r="O731" s="21" t="str">
        <f>IF('Receipts'!H731="","",'Receipts'!H731)</f>
        <v/>
      </c>
    </row>
    <row r="732">
      <c r="J732" t="str">
        <f>IF('Receipts'!E732="","",732)</f>
      </c>
      <c r="K732" s="15" t="str">
        <f>IF('Receipts'!E732="","",IF(ISNUMBER('Receipts'!E732),'Receipts'!E732,DATEVALUE('Receipts'!E732)))</f>
      </c>
      <c r="L732" s="21" t="str">
        <f>IF('Receipts'!C732="","",'Receipts'!C732)</f>
        <v/>
      </c>
      <c r="M732" t="str">
        <f>IF('Receipts'!D732="","",'Receipts'!D732)</f>
        <v/>
      </c>
      <c r="N732" t="str">
        <f>IF('Receipts'!G732="","",'Receipts'!G732)</f>
        <v/>
      </c>
      <c r="O732" s="21" t="str">
        <f>IF('Receipts'!H732="","",'Receipts'!H732)</f>
        <v/>
      </c>
    </row>
    <row r="733">
      <c r="J733" t="str">
        <f>IF('Receipts'!E733="","",733)</f>
      </c>
      <c r="K733" s="15" t="str">
        <f>IF('Receipts'!E733="","",IF(ISNUMBER('Receipts'!E733),'Receipts'!E733,DATEVALUE('Receipts'!E733)))</f>
      </c>
      <c r="L733" s="21" t="str">
        <f>IF('Receipts'!C733="","",'Receipts'!C733)</f>
        <v/>
      </c>
      <c r="M733" t="str">
        <f>IF('Receipts'!D733="","",'Receipts'!D733)</f>
        <v/>
      </c>
      <c r="N733" t="str">
        <f>IF('Receipts'!G733="","",'Receipts'!G733)</f>
        <v/>
      </c>
      <c r="O733" s="21" t="str">
        <f>IF('Receipts'!H733="","",'Receipts'!H733)</f>
        <v/>
      </c>
    </row>
    <row r="734">
      <c r="J734" t="str">
        <f>IF('Receipts'!E734="","",734)</f>
      </c>
      <c r="K734" s="15" t="str">
        <f>IF('Receipts'!E734="","",IF(ISNUMBER('Receipts'!E734),'Receipts'!E734,DATEVALUE('Receipts'!E734)))</f>
      </c>
      <c r="L734" s="21" t="str">
        <f>IF('Receipts'!C734="","",'Receipts'!C734)</f>
        <v/>
      </c>
      <c r="M734" t="str">
        <f>IF('Receipts'!D734="","",'Receipts'!D734)</f>
        <v/>
      </c>
      <c r="N734" t="str">
        <f>IF('Receipts'!G734="","",'Receipts'!G734)</f>
        <v/>
      </c>
      <c r="O734" s="21" t="str">
        <f>IF('Receipts'!H734="","",'Receipts'!H734)</f>
        <v/>
      </c>
    </row>
    <row r="735">
      <c r="J735" t="str">
        <f>IF('Receipts'!E735="","",735)</f>
      </c>
      <c r="K735" s="15" t="str">
        <f>IF('Receipts'!E735="","",IF(ISNUMBER('Receipts'!E735),'Receipts'!E735,DATEVALUE('Receipts'!E735)))</f>
      </c>
      <c r="L735" s="21" t="str">
        <f>IF('Receipts'!C735="","",'Receipts'!C735)</f>
        <v/>
      </c>
      <c r="M735" t="str">
        <f>IF('Receipts'!D735="","",'Receipts'!D735)</f>
        <v/>
      </c>
      <c r="N735" t="str">
        <f>IF('Receipts'!G735="","",'Receipts'!G735)</f>
        <v/>
      </c>
      <c r="O735" s="21" t="str">
        <f>IF('Receipts'!H735="","",'Receipts'!H735)</f>
        <v/>
      </c>
    </row>
    <row r="736">
      <c r="J736" t="str">
        <f>IF('Receipts'!E736="","",736)</f>
      </c>
      <c r="K736" s="15" t="str">
        <f>IF('Receipts'!E736="","",IF(ISNUMBER('Receipts'!E736),'Receipts'!E736,DATEVALUE('Receipts'!E736)))</f>
      </c>
      <c r="L736" s="21" t="str">
        <f>IF('Receipts'!C736="","",'Receipts'!C736)</f>
        <v/>
      </c>
      <c r="M736" t="str">
        <f>IF('Receipts'!D736="","",'Receipts'!D736)</f>
        <v/>
      </c>
      <c r="N736" t="str">
        <f>IF('Receipts'!G736="","",'Receipts'!G736)</f>
        <v/>
      </c>
      <c r="O736" s="21" t="str">
        <f>IF('Receipts'!H736="","",'Receipts'!H736)</f>
        <v/>
      </c>
    </row>
    <row r="737">
      <c r="J737" t="str">
        <f>IF('Receipts'!E737="","",737)</f>
      </c>
      <c r="K737" s="15" t="str">
        <f>IF('Receipts'!E737="","",IF(ISNUMBER('Receipts'!E737),'Receipts'!E737,DATEVALUE('Receipts'!E737)))</f>
      </c>
      <c r="L737" s="21" t="str">
        <f>IF('Receipts'!C737="","",'Receipts'!C737)</f>
        <v/>
      </c>
      <c r="M737" t="str">
        <f>IF('Receipts'!D737="","",'Receipts'!D737)</f>
        <v/>
      </c>
      <c r="N737" t="str">
        <f>IF('Receipts'!G737="","",'Receipts'!G737)</f>
        <v/>
      </c>
      <c r="O737" s="21" t="str">
        <f>IF('Receipts'!H737="","",'Receipts'!H737)</f>
        <v/>
      </c>
    </row>
    <row r="738">
      <c r="J738" t="str">
        <f>IF('Receipts'!E738="","",738)</f>
      </c>
      <c r="K738" s="15" t="str">
        <f>IF('Receipts'!E738="","",IF(ISNUMBER('Receipts'!E738),'Receipts'!E738,DATEVALUE('Receipts'!E738)))</f>
      </c>
      <c r="L738" s="21" t="str">
        <f>IF('Receipts'!C738="","",'Receipts'!C738)</f>
        <v/>
      </c>
      <c r="M738" t="str">
        <f>IF('Receipts'!D738="","",'Receipts'!D738)</f>
        <v/>
      </c>
      <c r="N738" t="str">
        <f>IF('Receipts'!G738="","",'Receipts'!G738)</f>
        <v/>
      </c>
      <c r="O738" s="21" t="str">
        <f>IF('Receipts'!H738="","",'Receipts'!H738)</f>
        <v/>
      </c>
    </row>
    <row r="739">
      <c r="J739" t="str">
        <f>IF('Receipts'!E739="","",739)</f>
      </c>
      <c r="K739" s="15" t="str">
        <f>IF('Receipts'!E739="","",IF(ISNUMBER('Receipts'!E739),'Receipts'!E739,DATEVALUE('Receipts'!E739)))</f>
      </c>
      <c r="L739" s="21" t="str">
        <f>IF('Receipts'!C739="","",'Receipts'!C739)</f>
        <v/>
      </c>
      <c r="M739" t="str">
        <f>IF('Receipts'!D739="","",'Receipts'!D739)</f>
        <v/>
      </c>
      <c r="N739" t="str">
        <f>IF('Receipts'!G739="","",'Receipts'!G739)</f>
        <v/>
      </c>
      <c r="O739" s="21" t="str">
        <f>IF('Receipts'!H739="","",'Receipts'!H739)</f>
        <v/>
      </c>
    </row>
    <row r="740">
      <c r="J740" t="str">
        <f>IF('Receipts'!E740="","",740)</f>
      </c>
      <c r="K740" s="15" t="str">
        <f>IF('Receipts'!E740="","",IF(ISNUMBER('Receipts'!E740),'Receipts'!E740,DATEVALUE('Receipts'!E740)))</f>
      </c>
      <c r="L740" s="21" t="str">
        <f>IF('Receipts'!C740="","",'Receipts'!C740)</f>
        <v/>
      </c>
      <c r="M740" t="str">
        <f>IF('Receipts'!D740="","",'Receipts'!D740)</f>
        <v/>
      </c>
      <c r="N740" t="str">
        <f>IF('Receipts'!G740="","",'Receipts'!G740)</f>
        <v/>
      </c>
      <c r="O740" s="21" t="str">
        <f>IF('Receipts'!H740="","",'Receipts'!H740)</f>
        <v/>
      </c>
    </row>
    <row r="741">
      <c r="J741" t="str">
        <f>IF('Receipts'!E741="","",741)</f>
      </c>
      <c r="K741" s="15" t="str">
        <f>IF('Receipts'!E741="","",IF(ISNUMBER('Receipts'!E741),'Receipts'!E741,DATEVALUE('Receipts'!E741)))</f>
      </c>
      <c r="L741" s="21" t="str">
        <f>IF('Receipts'!C741="","",'Receipts'!C741)</f>
        <v/>
      </c>
      <c r="M741" t="str">
        <f>IF('Receipts'!D741="","",'Receipts'!D741)</f>
        <v/>
      </c>
      <c r="N741" t="str">
        <f>IF('Receipts'!G741="","",'Receipts'!G741)</f>
        <v/>
      </c>
      <c r="O741" s="21" t="str">
        <f>IF('Receipts'!H741="","",'Receipts'!H741)</f>
        <v/>
      </c>
    </row>
    <row r="742">
      <c r="J742" t="str">
        <f>IF('Receipts'!E742="","",742)</f>
      </c>
      <c r="K742" s="15" t="str">
        <f>IF('Receipts'!E742="","",IF(ISNUMBER('Receipts'!E742),'Receipts'!E742,DATEVALUE('Receipts'!E742)))</f>
      </c>
      <c r="L742" s="21" t="str">
        <f>IF('Receipts'!C742="","",'Receipts'!C742)</f>
        <v/>
      </c>
      <c r="M742" t="str">
        <f>IF('Receipts'!D742="","",'Receipts'!D742)</f>
        <v/>
      </c>
      <c r="N742" t="str">
        <f>IF('Receipts'!G742="","",'Receipts'!G742)</f>
        <v/>
      </c>
      <c r="O742" s="21" t="str">
        <f>IF('Receipts'!H742="","",'Receipts'!H742)</f>
        <v/>
      </c>
    </row>
    <row r="743">
      <c r="J743" t="str">
        <f>IF('Receipts'!E743="","",743)</f>
      </c>
      <c r="K743" s="15" t="str">
        <f>IF('Receipts'!E743="","",IF(ISNUMBER('Receipts'!E743),'Receipts'!E743,DATEVALUE('Receipts'!E743)))</f>
      </c>
      <c r="L743" s="21" t="str">
        <f>IF('Receipts'!C743="","",'Receipts'!C743)</f>
        <v/>
      </c>
      <c r="M743" t="str">
        <f>IF('Receipts'!D743="","",'Receipts'!D743)</f>
        <v/>
      </c>
      <c r="N743" t="str">
        <f>IF('Receipts'!G743="","",'Receipts'!G743)</f>
        <v/>
      </c>
      <c r="O743" s="21" t="str">
        <f>IF('Receipts'!H743="","",'Receipts'!H743)</f>
        <v/>
      </c>
    </row>
    <row r="744">
      <c r="J744" t="str">
        <f>IF('Receipts'!E744="","",744)</f>
      </c>
      <c r="K744" s="15" t="str">
        <f>IF('Receipts'!E744="","",IF(ISNUMBER('Receipts'!E744),'Receipts'!E744,DATEVALUE('Receipts'!E744)))</f>
      </c>
      <c r="L744" s="21" t="str">
        <f>IF('Receipts'!C744="","",'Receipts'!C744)</f>
        <v/>
      </c>
      <c r="M744" t="str">
        <f>IF('Receipts'!D744="","",'Receipts'!D744)</f>
        <v/>
      </c>
      <c r="N744" t="str">
        <f>IF('Receipts'!G744="","",'Receipts'!G744)</f>
        <v/>
      </c>
      <c r="O744" s="21" t="str">
        <f>IF('Receipts'!H744="","",'Receipts'!H744)</f>
        <v/>
      </c>
    </row>
    <row r="745">
      <c r="J745" t="str">
        <f>IF('Receipts'!E745="","",745)</f>
      </c>
      <c r="K745" s="15" t="str">
        <f>IF('Receipts'!E745="","",IF(ISNUMBER('Receipts'!E745),'Receipts'!E745,DATEVALUE('Receipts'!E745)))</f>
      </c>
      <c r="L745" s="21" t="str">
        <f>IF('Receipts'!C745="","",'Receipts'!C745)</f>
        <v/>
      </c>
      <c r="M745" t="str">
        <f>IF('Receipts'!D745="","",'Receipts'!D745)</f>
        <v/>
      </c>
      <c r="N745" t="str">
        <f>IF('Receipts'!G745="","",'Receipts'!G745)</f>
        <v/>
      </c>
      <c r="O745" s="21" t="str">
        <f>IF('Receipts'!H745="","",'Receipts'!H745)</f>
        <v/>
      </c>
    </row>
    <row r="746">
      <c r="J746" t="str">
        <f>IF('Receipts'!E746="","",746)</f>
      </c>
      <c r="K746" s="15" t="str">
        <f>IF('Receipts'!E746="","",IF(ISNUMBER('Receipts'!E746),'Receipts'!E746,DATEVALUE('Receipts'!E746)))</f>
      </c>
      <c r="L746" s="21" t="str">
        <f>IF('Receipts'!C746="","",'Receipts'!C746)</f>
        <v/>
      </c>
      <c r="M746" t="str">
        <f>IF('Receipts'!D746="","",'Receipts'!D746)</f>
        <v/>
      </c>
      <c r="N746" t="str">
        <f>IF('Receipts'!G746="","",'Receipts'!G746)</f>
        <v/>
      </c>
      <c r="O746" s="21" t="str">
        <f>IF('Receipts'!H746="","",'Receipts'!H746)</f>
        <v/>
      </c>
    </row>
    <row r="747">
      <c r="J747" t="str">
        <f>IF('Receipts'!E747="","",747)</f>
      </c>
      <c r="K747" s="15" t="str">
        <f>IF('Receipts'!E747="","",IF(ISNUMBER('Receipts'!E747),'Receipts'!E747,DATEVALUE('Receipts'!E747)))</f>
      </c>
      <c r="L747" s="21" t="str">
        <f>IF('Receipts'!C747="","",'Receipts'!C747)</f>
        <v/>
      </c>
      <c r="M747" t="str">
        <f>IF('Receipts'!D747="","",'Receipts'!D747)</f>
        <v/>
      </c>
      <c r="N747" t="str">
        <f>IF('Receipts'!G747="","",'Receipts'!G747)</f>
        <v/>
      </c>
      <c r="O747" s="21" t="str">
        <f>IF('Receipts'!H747="","",'Receipts'!H747)</f>
        <v/>
      </c>
    </row>
    <row r="748">
      <c r="J748" t="str">
        <f>IF('Receipts'!E748="","",748)</f>
      </c>
      <c r="K748" s="15" t="str">
        <f>IF('Receipts'!E748="","",IF(ISNUMBER('Receipts'!E748),'Receipts'!E748,DATEVALUE('Receipts'!E748)))</f>
      </c>
      <c r="L748" s="21" t="str">
        <f>IF('Receipts'!C748="","",'Receipts'!C748)</f>
        <v/>
      </c>
      <c r="M748" t="str">
        <f>IF('Receipts'!D748="","",'Receipts'!D748)</f>
        <v/>
      </c>
      <c r="N748" t="str">
        <f>IF('Receipts'!G748="","",'Receipts'!G748)</f>
        <v/>
      </c>
      <c r="O748" s="21" t="str">
        <f>IF('Receipts'!H748="","",'Receipts'!H748)</f>
        <v/>
      </c>
    </row>
    <row r="749">
      <c r="J749" t="str">
        <f>IF('Receipts'!E749="","",749)</f>
      </c>
      <c r="K749" s="15" t="str">
        <f>IF('Receipts'!E749="","",IF(ISNUMBER('Receipts'!E749),'Receipts'!E749,DATEVALUE('Receipts'!E749)))</f>
      </c>
      <c r="L749" s="21" t="str">
        <f>IF('Receipts'!C749="","",'Receipts'!C749)</f>
        <v/>
      </c>
      <c r="M749" t="str">
        <f>IF('Receipts'!D749="","",'Receipts'!D749)</f>
        <v/>
      </c>
      <c r="N749" t="str">
        <f>IF('Receipts'!G749="","",'Receipts'!G749)</f>
        <v/>
      </c>
      <c r="O749" s="21" t="str">
        <f>IF('Receipts'!H749="","",'Receipts'!H749)</f>
        <v/>
      </c>
    </row>
    <row r="750">
      <c r="J750" t="str">
        <f>IF('Receipts'!E750="","",750)</f>
      </c>
      <c r="K750" s="15" t="str">
        <f>IF('Receipts'!E750="","",IF(ISNUMBER('Receipts'!E750),'Receipts'!E750,DATEVALUE('Receipts'!E750)))</f>
      </c>
      <c r="L750" s="21" t="str">
        <f>IF('Receipts'!C750="","",'Receipts'!C750)</f>
        <v/>
      </c>
      <c r="M750" t="str">
        <f>IF('Receipts'!D750="","",'Receipts'!D750)</f>
        <v/>
      </c>
      <c r="N750" t="str">
        <f>IF('Receipts'!G750="","",'Receipts'!G750)</f>
        <v/>
      </c>
      <c r="O750" s="21" t="str">
        <f>IF('Receipts'!H750="","",'Receipts'!H750)</f>
        <v/>
      </c>
    </row>
    <row r="751">
      <c r="J751" t="str">
        <f>IF('Receipts'!E751="","",751)</f>
      </c>
      <c r="K751" s="15" t="str">
        <f>IF('Receipts'!E751="","",IF(ISNUMBER('Receipts'!E751),'Receipts'!E751,DATEVALUE('Receipts'!E751)))</f>
      </c>
      <c r="L751" s="21" t="str">
        <f>IF('Receipts'!C751="","",'Receipts'!C751)</f>
        <v/>
      </c>
      <c r="M751" t="str">
        <f>IF('Receipts'!D751="","",'Receipts'!D751)</f>
        <v/>
      </c>
      <c r="N751" t="str">
        <f>IF('Receipts'!G751="","",'Receipts'!G751)</f>
        <v/>
      </c>
      <c r="O751" s="21" t="str">
        <f>IF('Receipts'!H751="","",'Receipts'!H751)</f>
        <v/>
      </c>
    </row>
    <row r="752">
      <c r="J752" t="str">
        <f>IF('Receipts'!E752="","",752)</f>
      </c>
      <c r="K752" s="15" t="str">
        <f>IF('Receipts'!E752="","",IF(ISNUMBER('Receipts'!E752),'Receipts'!E752,DATEVALUE('Receipts'!E752)))</f>
      </c>
      <c r="L752" s="21" t="str">
        <f>IF('Receipts'!C752="","",'Receipts'!C752)</f>
        <v/>
      </c>
      <c r="M752" t="str">
        <f>IF('Receipts'!D752="","",'Receipts'!D752)</f>
        <v/>
      </c>
      <c r="N752" t="str">
        <f>IF('Receipts'!G752="","",'Receipts'!G752)</f>
        <v/>
      </c>
      <c r="O752" s="21" t="str">
        <f>IF('Receipts'!H752="","",'Receipts'!H752)</f>
        <v/>
      </c>
    </row>
    <row r="753">
      <c r="J753" t="str">
        <f>IF('Receipts'!E753="","",753)</f>
      </c>
      <c r="K753" s="15" t="str">
        <f>IF('Receipts'!E753="","",IF(ISNUMBER('Receipts'!E753),'Receipts'!E753,DATEVALUE('Receipts'!E753)))</f>
      </c>
      <c r="L753" s="21" t="str">
        <f>IF('Receipts'!C753="","",'Receipts'!C753)</f>
        <v/>
      </c>
      <c r="M753" t="str">
        <f>IF('Receipts'!D753="","",'Receipts'!D753)</f>
        <v/>
      </c>
      <c r="N753" t="str">
        <f>IF('Receipts'!G753="","",'Receipts'!G753)</f>
        <v/>
      </c>
      <c r="O753" s="21" t="str">
        <f>IF('Receipts'!H753="","",'Receipts'!H753)</f>
        <v/>
      </c>
    </row>
    <row r="754">
      <c r="J754" t="str">
        <f>IF('Receipts'!E754="","",754)</f>
      </c>
      <c r="K754" s="15" t="str">
        <f>IF('Receipts'!E754="","",IF(ISNUMBER('Receipts'!E754),'Receipts'!E754,DATEVALUE('Receipts'!E754)))</f>
      </c>
      <c r="L754" s="21" t="str">
        <f>IF('Receipts'!C754="","",'Receipts'!C754)</f>
        <v/>
      </c>
      <c r="M754" t="str">
        <f>IF('Receipts'!D754="","",'Receipts'!D754)</f>
        <v/>
      </c>
      <c r="N754" t="str">
        <f>IF('Receipts'!G754="","",'Receipts'!G754)</f>
        <v/>
      </c>
      <c r="O754" s="21" t="str">
        <f>IF('Receipts'!H754="","",'Receipts'!H754)</f>
        <v/>
      </c>
    </row>
    <row r="755">
      <c r="J755" t="str">
        <f>IF('Receipts'!E755="","",755)</f>
      </c>
      <c r="K755" s="15" t="str">
        <f>IF('Receipts'!E755="","",IF(ISNUMBER('Receipts'!E755),'Receipts'!E755,DATEVALUE('Receipts'!E755)))</f>
      </c>
      <c r="L755" s="21" t="str">
        <f>IF('Receipts'!C755="","",'Receipts'!C755)</f>
        <v/>
      </c>
      <c r="M755" t="str">
        <f>IF('Receipts'!D755="","",'Receipts'!D755)</f>
        <v/>
      </c>
      <c r="N755" t="str">
        <f>IF('Receipts'!G755="","",'Receipts'!G755)</f>
        <v/>
      </c>
      <c r="O755" s="21" t="str">
        <f>IF('Receipts'!H755="","",'Receipts'!H755)</f>
        <v/>
      </c>
    </row>
    <row r="756">
      <c r="J756" t="str">
        <f>IF('Receipts'!E756="","",756)</f>
      </c>
      <c r="K756" s="15" t="str">
        <f>IF('Receipts'!E756="","",IF(ISNUMBER('Receipts'!E756),'Receipts'!E756,DATEVALUE('Receipts'!E756)))</f>
      </c>
      <c r="L756" s="21" t="str">
        <f>IF('Receipts'!C756="","",'Receipts'!C756)</f>
        <v/>
      </c>
      <c r="M756" t="str">
        <f>IF('Receipts'!D756="","",'Receipts'!D756)</f>
        <v/>
      </c>
      <c r="N756" t="str">
        <f>IF('Receipts'!G756="","",'Receipts'!G756)</f>
        <v/>
      </c>
      <c r="O756" s="21" t="str">
        <f>IF('Receipts'!H756="","",'Receipts'!H756)</f>
        <v/>
      </c>
    </row>
    <row r="757">
      <c r="J757" t="str">
        <f>IF('Receipts'!E757="","",757)</f>
      </c>
      <c r="K757" s="15" t="str">
        <f>IF('Receipts'!E757="","",IF(ISNUMBER('Receipts'!E757),'Receipts'!E757,DATEVALUE('Receipts'!E757)))</f>
      </c>
      <c r="L757" s="21" t="str">
        <f>IF('Receipts'!C757="","",'Receipts'!C757)</f>
        <v/>
      </c>
      <c r="M757" t="str">
        <f>IF('Receipts'!D757="","",'Receipts'!D757)</f>
        <v/>
      </c>
      <c r="N757" t="str">
        <f>IF('Receipts'!G757="","",'Receipts'!G757)</f>
        <v/>
      </c>
      <c r="O757" s="21" t="str">
        <f>IF('Receipts'!H757="","",'Receipts'!H757)</f>
        <v/>
      </c>
    </row>
    <row r="758">
      <c r="J758" t="str">
        <f>IF('Receipts'!E758="","",758)</f>
      </c>
      <c r="K758" s="15" t="str">
        <f>IF('Receipts'!E758="","",IF(ISNUMBER('Receipts'!E758),'Receipts'!E758,DATEVALUE('Receipts'!E758)))</f>
      </c>
      <c r="L758" s="21" t="str">
        <f>IF('Receipts'!C758="","",'Receipts'!C758)</f>
        <v/>
      </c>
      <c r="M758" t="str">
        <f>IF('Receipts'!D758="","",'Receipts'!D758)</f>
        <v/>
      </c>
      <c r="N758" t="str">
        <f>IF('Receipts'!G758="","",'Receipts'!G758)</f>
        <v/>
      </c>
      <c r="O758" s="21" t="str">
        <f>IF('Receipts'!H758="","",'Receipts'!H758)</f>
        <v/>
      </c>
    </row>
    <row r="759">
      <c r="J759" t="str">
        <f>IF('Receipts'!E759="","",759)</f>
      </c>
      <c r="K759" s="15" t="str">
        <f>IF('Receipts'!E759="","",IF(ISNUMBER('Receipts'!E759),'Receipts'!E759,DATEVALUE('Receipts'!E759)))</f>
      </c>
      <c r="L759" s="21" t="str">
        <f>IF('Receipts'!C759="","",'Receipts'!C759)</f>
        <v/>
      </c>
      <c r="M759" t="str">
        <f>IF('Receipts'!D759="","",'Receipts'!D759)</f>
        <v/>
      </c>
      <c r="N759" t="str">
        <f>IF('Receipts'!G759="","",'Receipts'!G759)</f>
        <v/>
      </c>
      <c r="O759" s="21" t="str">
        <f>IF('Receipts'!H759="","",'Receipts'!H759)</f>
        <v/>
      </c>
    </row>
    <row r="760">
      <c r="J760" t="str">
        <f>IF('Receipts'!E760="","",760)</f>
      </c>
      <c r="K760" s="15" t="str">
        <f>IF('Receipts'!E760="","",IF(ISNUMBER('Receipts'!E760),'Receipts'!E760,DATEVALUE('Receipts'!E760)))</f>
      </c>
      <c r="L760" s="21" t="str">
        <f>IF('Receipts'!C760="","",'Receipts'!C760)</f>
        <v/>
      </c>
      <c r="M760" t="str">
        <f>IF('Receipts'!D760="","",'Receipts'!D760)</f>
        <v/>
      </c>
      <c r="N760" t="str">
        <f>IF('Receipts'!G760="","",'Receipts'!G760)</f>
        <v/>
      </c>
      <c r="O760" s="21" t="str">
        <f>IF('Receipts'!H760="","",'Receipts'!H760)</f>
        <v/>
      </c>
    </row>
    <row r="761">
      <c r="J761" t="str">
        <f>IF('Receipts'!E761="","",761)</f>
      </c>
      <c r="K761" s="15" t="str">
        <f>IF('Receipts'!E761="","",IF(ISNUMBER('Receipts'!E761),'Receipts'!E761,DATEVALUE('Receipts'!E761)))</f>
      </c>
      <c r="L761" s="21" t="str">
        <f>IF('Receipts'!C761="","",'Receipts'!C761)</f>
        <v/>
      </c>
      <c r="M761" t="str">
        <f>IF('Receipts'!D761="","",'Receipts'!D761)</f>
        <v/>
      </c>
      <c r="N761" t="str">
        <f>IF('Receipts'!G761="","",'Receipts'!G761)</f>
        <v/>
      </c>
      <c r="O761" s="21" t="str">
        <f>IF('Receipts'!H761="","",'Receipts'!H761)</f>
        <v/>
      </c>
    </row>
    <row r="762">
      <c r="J762" t="str">
        <f>IF('Receipts'!E762="","",762)</f>
      </c>
      <c r="K762" s="15" t="str">
        <f>IF('Receipts'!E762="","",IF(ISNUMBER('Receipts'!E762),'Receipts'!E762,DATEVALUE('Receipts'!E762)))</f>
      </c>
      <c r="L762" s="21" t="str">
        <f>IF('Receipts'!C762="","",'Receipts'!C762)</f>
        <v/>
      </c>
      <c r="M762" t="str">
        <f>IF('Receipts'!D762="","",'Receipts'!D762)</f>
        <v/>
      </c>
      <c r="N762" t="str">
        <f>IF('Receipts'!G762="","",'Receipts'!G762)</f>
        <v/>
      </c>
      <c r="O762" s="21" t="str">
        <f>IF('Receipts'!H762="","",'Receipts'!H762)</f>
        <v/>
      </c>
    </row>
    <row r="763">
      <c r="J763" t="str">
        <f>IF('Receipts'!E763="","",763)</f>
      </c>
      <c r="K763" s="15" t="str">
        <f>IF('Receipts'!E763="","",IF(ISNUMBER('Receipts'!E763),'Receipts'!E763,DATEVALUE('Receipts'!E763)))</f>
      </c>
      <c r="L763" s="21" t="str">
        <f>IF('Receipts'!C763="","",'Receipts'!C763)</f>
        <v/>
      </c>
      <c r="M763" t="str">
        <f>IF('Receipts'!D763="","",'Receipts'!D763)</f>
        <v/>
      </c>
      <c r="N763" t="str">
        <f>IF('Receipts'!G763="","",'Receipts'!G763)</f>
        <v/>
      </c>
      <c r="O763" s="21" t="str">
        <f>IF('Receipts'!H763="","",'Receipts'!H763)</f>
        <v/>
      </c>
    </row>
    <row r="764">
      <c r="J764" t="str">
        <f>IF('Receipts'!E764="","",764)</f>
      </c>
      <c r="K764" s="15" t="str">
        <f>IF('Receipts'!E764="","",IF(ISNUMBER('Receipts'!E764),'Receipts'!E764,DATEVALUE('Receipts'!E764)))</f>
      </c>
      <c r="L764" s="21" t="str">
        <f>IF('Receipts'!C764="","",'Receipts'!C764)</f>
        <v/>
      </c>
      <c r="M764" t="str">
        <f>IF('Receipts'!D764="","",'Receipts'!D764)</f>
        <v/>
      </c>
      <c r="N764" t="str">
        <f>IF('Receipts'!G764="","",'Receipts'!G764)</f>
        <v/>
      </c>
      <c r="O764" s="21" t="str">
        <f>IF('Receipts'!H764="","",'Receipts'!H764)</f>
        <v/>
      </c>
    </row>
    <row r="765">
      <c r="J765" t="str">
        <f>IF('Receipts'!E765="","",765)</f>
      </c>
      <c r="K765" s="15" t="str">
        <f>IF('Receipts'!E765="","",IF(ISNUMBER('Receipts'!E765),'Receipts'!E765,DATEVALUE('Receipts'!E765)))</f>
      </c>
      <c r="L765" s="21" t="str">
        <f>IF('Receipts'!C765="","",'Receipts'!C765)</f>
        <v/>
      </c>
      <c r="M765" t="str">
        <f>IF('Receipts'!D765="","",'Receipts'!D765)</f>
        <v/>
      </c>
      <c r="N765" t="str">
        <f>IF('Receipts'!G765="","",'Receipts'!G765)</f>
        <v/>
      </c>
      <c r="O765" s="21" t="str">
        <f>IF('Receipts'!H765="","",'Receipts'!H765)</f>
        <v/>
      </c>
    </row>
    <row r="766">
      <c r="J766" t="str">
        <f>IF('Receipts'!E766="","",766)</f>
      </c>
      <c r="K766" s="15" t="str">
        <f>IF('Receipts'!E766="","",IF(ISNUMBER('Receipts'!E766),'Receipts'!E766,DATEVALUE('Receipts'!E766)))</f>
      </c>
      <c r="L766" s="21" t="str">
        <f>IF('Receipts'!C766="","",'Receipts'!C766)</f>
        <v/>
      </c>
      <c r="M766" t="str">
        <f>IF('Receipts'!D766="","",'Receipts'!D766)</f>
        <v/>
      </c>
      <c r="N766" t="str">
        <f>IF('Receipts'!G766="","",'Receipts'!G766)</f>
        <v/>
      </c>
      <c r="O766" s="21" t="str">
        <f>IF('Receipts'!H766="","",'Receipts'!H766)</f>
        <v/>
      </c>
    </row>
    <row r="767">
      <c r="J767" t="str">
        <f>IF('Receipts'!E767="","",767)</f>
      </c>
      <c r="K767" s="15" t="str">
        <f>IF('Receipts'!E767="","",IF(ISNUMBER('Receipts'!E767),'Receipts'!E767,DATEVALUE('Receipts'!E767)))</f>
      </c>
      <c r="L767" s="21" t="str">
        <f>IF('Receipts'!C767="","",'Receipts'!C767)</f>
        <v/>
      </c>
      <c r="M767" t="str">
        <f>IF('Receipts'!D767="","",'Receipts'!D767)</f>
        <v/>
      </c>
      <c r="N767" t="str">
        <f>IF('Receipts'!G767="","",'Receipts'!G767)</f>
        <v/>
      </c>
      <c r="O767" s="21" t="str">
        <f>IF('Receipts'!H767="","",'Receipts'!H767)</f>
        <v/>
      </c>
    </row>
    <row r="768">
      <c r="J768" t="str">
        <f>IF('Receipts'!E768="","",768)</f>
      </c>
      <c r="K768" s="15" t="str">
        <f>IF('Receipts'!E768="","",IF(ISNUMBER('Receipts'!E768),'Receipts'!E768,DATEVALUE('Receipts'!E768)))</f>
      </c>
      <c r="L768" s="21" t="str">
        <f>IF('Receipts'!C768="","",'Receipts'!C768)</f>
        <v/>
      </c>
      <c r="M768" t="str">
        <f>IF('Receipts'!D768="","",'Receipts'!D768)</f>
        <v/>
      </c>
      <c r="N768" t="str">
        <f>IF('Receipts'!G768="","",'Receipts'!G768)</f>
        <v/>
      </c>
      <c r="O768" s="21" t="str">
        <f>IF('Receipts'!H768="","",'Receipts'!H768)</f>
        <v/>
      </c>
    </row>
    <row r="769">
      <c r="J769" t="str">
        <f>IF('Receipts'!E769="","",769)</f>
      </c>
      <c r="K769" s="15" t="str">
        <f>IF('Receipts'!E769="","",IF(ISNUMBER('Receipts'!E769),'Receipts'!E769,DATEVALUE('Receipts'!E769)))</f>
      </c>
      <c r="L769" s="21" t="str">
        <f>IF('Receipts'!C769="","",'Receipts'!C769)</f>
        <v/>
      </c>
      <c r="M769" t="str">
        <f>IF('Receipts'!D769="","",'Receipts'!D769)</f>
        <v/>
      </c>
      <c r="N769" t="str">
        <f>IF('Receipts'!G769="","",'Receipts'!G769)</f>
        <v/>
      </c>
      <c r="O769" s="21" t="str">
        <f>IF('Receipts'!H769="","",'Receipts'!H769)</f>
        <v/>
      </c>
    </row>
    <row r="770">
      <c r="J770" t="str">
        <f>IF('Receipts'!E770="","",770)</f>
      </c>
      <c r="K770" s="15" t="str">
        <f>IF('Receipts'!E770="","",IF(ISNUMBER('Receipts'!E770),'Receipts'!E770,DATEVALUE('Receipts'!E770)))</f>
      </c>
      <c r="L770" s="21" t="str">
        <f>IF('Receipts'!C770="","",'Receipts'!C770)</f>
        <v/>
      </c>
      <c r="M770" t="str">
        <f>IF('Receipts'!D770="","",'Receipts'!D770)</f>
        <v/>
      </c>
      <c r="N770" t="str">
        <f>IF('Receipts'!G770="","",'Receipts'!G770)</f>
        <v/>
      </c>
      <c r="O770" s="21" t="str">
        <f>IF('Receipts'!H770="","",'Receipts'!H770)</f>
        <v/>
      </c>
    </row>
    <row r="771">
      <c r="J771" t="str">
        <f>IF('Receipts'!E771="","",771)</f>
      </c>
      <c r="K771" s="15" t="str">
        <f>IF('Receipts'!E771="","",IF(ISNUMBER('Receipts'!E771),'Receipts'!E771,DATEVALUE('Receipts'!E771)))</f>
      </c>
      <c r="L771" s="21" t="str">
        <f>IF('Receipts'!C771="","",'Receipts'!C771)</f>
        <v/>
      </c>
      <c r="M771" t="str">
        <f>IF('Receipts'!D771="","",'Receipts'!D771)</f>
        <v/>
      </c>
      <c r="N771" t="str">
        <f>IF('Receipts'!G771="","",'Receipts'!G771)</f>
        <v/>
      </c>
      <c r="O771" s="21" t="str">
        <f>IF('Receipts'!H771="","",'Receipts'!H771)</f>
        <v/>
      </c>
    </row>
    <row r="772">
      <c r="J772" t="str">
        <f>IF('Receipts'!E772="","",772)</f>
      </c>
      <c r="K772" s="15" t="str">
        <f>IF('Receipts'!E772="","",IF(ISNUMBER('Receipts'!E772),'Receipts'!E772,DATEVALUE('Receipts'!E772)))</f>
      </c>
      <c r="L772" s="21" t="str">
        <f>IF('Receipts'!C772="","",'Receipts'!C772)</f>
        <v/>
      </c>
      <c r="M772" t="str">
        <f>IF('Receipts'!D772="","",'Receipts'!D772)</f>
        <v/>
      </c>
      <c r="N772" t="str">
        <f>IF('Receipts'!G772="","",'Receipts'!G772)</f>
        <v/>
      </c>
      <c r="O772" s="21" t="str">
        <f>IF('Receipts'!H772="","",'Receipts'!H772)</f>
        <v/>
      </c>
    </row>
    <row r="773">
      <c r="J773" t="str">
        <f>IF('Receipts'!E773="","",773)</f>
      </c>
      <c r="K773" s="15" t="str">
        <f>IF('Receipts'!E773="","",IF(ISNUMBER('Receipts'!E773),'Receipts'!E773,DATEVALUE('Receipts'!E773)))</f>
      </c>
      <c r="L773" s="21" t="str">
        <f>IF('Receipts'!C773="","",'Receipts'!C773)</f>
        <v/>
      </c>
      <c r="M773" t="str">
        <f>IF('Receipts'!D773="","",'Receipts'!D773)</f>
        <v/>
      </c>
      <c r="N773" t="str">
        <f>IF('Receipts'!G773="","",'Receipts'!G773)</f>
        <v/>
      </c>
      <c r="O773" s="21" t="str">
        <f>IF('Receipts'!H773="","",'Receipts'!H773)</f>
        <v/>
      </c>
    </row>
    <row r="774">
      <c r="J774" t="str">
        <f>IF('Receipts'!E774="","",774)</f>
      </c>
      <c r="K774" s="15" t="str">
        <f>IF('Receipts'!E774="","",IF(ISNUMBER('Receipts'!E774),'Receipts'!E774,DATEVALUE('Receipts'!E774)))</f>
      </c>
      <c r="L774" s="21" t="str">
        <f>IF('Receipts'!C774="","",'Receipts'!C774)</f>
        <v/>
      </c>
      <c r="M774" t="str">
        <f>IF('Receipts'!D774="","",'Receipts'!D774)</f>
        <v/>
      </c>
      <c r="N774" t="str">
        <f>IF('Receipts'!G774="","",'Receipts'!G774)</f>
        <v/>
      </c>
      <c r="O774" s="21" t="str">
        <f>IF('Receipts'!H774="","",'Receipts'!H774)</f>
        <v/>
      </c>
    </row>
    <row r="775">
      <c r="J775" t="str">
        <f>IF('Receipts'!E775="","",775)</f>
      </c>
      <c r="K775" s="15" t="str">
        <f>IF('Receipts'!E775="","",IF(ISNUMBER('Receipts'!E775),'Receipts'!E775,DATEVALUE('Receipts'!E775)))</f>
      </c>
      <c r="L775" s="21" t="str">
        <f>IF('Receipts'!C775="","",'Receipts'!C775)</f>
        <v/>
      </c>
      <c r="M775" t="str">
        <f>IF('Receipts'!D775="","",'Receipts'!D775)</f>
        <v/>
      </c>
      <c r="N775" t="str">
        <f>IF('Receipts'!G775="","",'Receipts'!G775)</f>
        <v/>
      </c>
      <c r="O775" s="21" t="str">
        <f>IF('Receipts'!H775="","",'Receipts'!H775)</f>
        <v/>
      </c>
    </row>
    <row r="776">
      <c r="J776" t="str">
        <f>IF('Receipts'!E776="","",776)</f>
      </c>
      <c r="K776" s="15" t="str">
        <f>IF('Receipts'!E776="","",IF(ISNUMBER('Receipts'!E776),'Receipts'!E776,DATEVALUE('Receipts'!E776)))</f>
      </c>
      <c r="L776" s="21" t="str">
        <f>IF('Receipts'!C776="","",'Receipts'!C776)</f>
        <v/>
      </c>
      <c r="M776" t="str">
        <f>IF('Receipts'!D776="","",'Receipts'!D776)</f>
        <v/>
      </c>
      <c r="N776" t="str">
        <f>IF('Receipts'!G776="","",'Receipts'!G776)</f>
        <v/>
      </c>
      <c r="O776" s="21" t="str">
        <f>IF('Receipts'!H776="","",'Receipts'!H776)</f>
        <v/>
      </c>
    </row>
    <row r="777">
      <c r="J777" t="str">
        <f>IF('Receipts'!E777="","",777)</f>
      </c>
      <c r="K777" s="15" t="str">
        <f>IF('Receipts'!E777="","",IF(ISNUMBER('Receipts'!E777),'Receipts'!E777,DATEVALUE('Receipts'!E777)))</f>
      </c>
      <c r="L777" s="21" t="str">
        <f>IF('Receipts'!C777="","",'Receipts'!C777)</f>
        <v/>
      </c>
      <c r="M777" t="str">
        <f>IF('Receipts'!D777="","",'Receipts'!D777)</f>
        <v/>
      </c>
      <c r="N777" t="str">
        <f>IF('Receipts'!G777="","",'Receipts'!G777)</f>
        <v/>
      </c>
      <c r="O777" s="21" t="str">
        <f>IF('Receipts'!H777="","",'Receipts'!H777)</f>
        <v/>
      </c>
    </row>
    <row r="778">
      <c r="J778" t="str">
        <f>IF('Receipts'!E778="","",778)</f>
      </c>
      <c r="K778" s="15" t="str">
        <f>IF('Receipts'!E778="","",IF(ISNUMBER('Receipts'!E778),'Receipts'!E778,DATEVALUE('Receipts'!E778)))</f>
      </c>
      <c r="L778" s="21" t="str">
        <f>IF('Receipts'!C778="","",'Receipts'!C778)</f>
        <v/>
      </c>
      <c r="M778" t="str">
        <f>IF('Receipts'!D778="","",'Receipts'!D778)</f>
        <v/>
      </c>
      <c r="N778" t="str">
        <f>IF('Receipts'!G778="","",'Receipts'!G778)</f>
        <v/>
      </c>
      <c r="O778" s="21" t="str">
        <f>IF('Receipts'!H778="","",'Receipts'!H778)</f>
        <v/>
      </c>
    </row>
    <row r="779">
      <c r="J779" t="str">
        <f>IF('Receipts'!E779="","",779)</f>
      </c>
      <c r="K779" s="15" t="str">
        <f>IF('Receipts'!E779="","",IF(ISNUMBER('Receipts'!E779),'Receipts'!E779,DATEVALUE('Receipts'!E779)))</f>
      </c>
      <c r="L779" s="21" t="str">
        <f>IF('Receipts'!C779="","",'Receipts'!C779)</f>
        <v/>
      </c>
      <c r="M779" t="str">
        <f>IF('Receipts'!D779="","",'Receipts'!D779)</f>
        <v/>
      </c>
      <c r="N779" t="str">
        <f>IF('Receipts'!G779="","",'Receipts'!G779)</f>
        <v/>
      </c>
      <c r="O779" s="21" t="str">
        <f>IF('Receipts'!H779="","",'Receipts'!H779)</f>
        <v/>
      </c>
    </row>
    <row r="780">
      <c r="J780" t="str">
        <f>IF('Receipts'!E780="","",780)</f>
      </c>
      <c r="K780" s="15" t="str">
        <f>IF('Receipts'!E780="","",IF(ISNUMBER('Receipts'!E780),'Receipts'!E780,DATEVALUE('Receipts'!E780)))</f>
      </c>
      <c r="L780" s="21" t="str">
        <f>IF('Receipts'!C780="","",'Receipts'!C780)</f>
        <v/>
      </c>
      <c r="M780" t="str">
        <f>IF('Receipts'!D780="","",'Receipts'!D780)</f>
        <v/>
      </c>
      <c r="N780" t="str">
        <f>IF('Receipts'!G780="","",'Receipts'!G780)</f>
        <v/>
      </c>
      <c r="O780" s="21" t="str">
        <f>IF('Receipts'!H780="","",'Receipts'!H780)</f>
        <v/>
      </c>
    </row>
    <row r="781">
      <c r="J781" t="str">
        <f>IF('Receipts'!E781="","",781)</f>
      </c>
      <c r="K781" s="15" t="str">
        <f>IF('Receipts'!E781="","",IF(ISNUMBER('Receipts'!E781),'Receipts'!E781,DATEVALUE('Receipts'!E781)))</f>
      </c>
      <c r="L781" s="21" t="str">
        <f>IF('Receipts'!C781="","",'Receipts'!C781)</f>
        <v/>
      </c>
      <c r="M781" t="str">
        <f>IF('Receipts'!D781="","",'Receipts'!D781)</f>
        <v/>
      </c>
      <c r="N781" t="str">
        <f>IF('Receipts'!G781="","",'Receipts'!G781)</f>
        <v/>
      </c>
      <c r="O781" s="21" t="str">
        <f>IF('Receipts'!H781="","",'Receipts'!H781)</f>
        <v/>
      </c>
    </row>
    <row r="782">
      <c r="J782" t="str">
        <f>IF('Receipts'!E782="","",782)</f>
      </c>
      <c r="K782" s="15" t="str">
        <f>IF('Receipts'!E782="","",IF(ISNUMBER('Receipts'!E782),'Receipts'!E782,DATEVALUE('Receipts'!E782)))</f>
      </c>
      <c r="L782" s="21" t="str">
        <f>IF('Receipts'!C782="","",'Receipts'!C782)</f>
        <v/>
      </c>
      <c r="M782" t="str">
        <f>IF('Receipts'!D782="","",'Receipts'!D782)</f>
        <v/>
      </c>
      <c r="N782" t="str">
        <f>IF('Receipts'!G782="","",'Receipts'!G782)</f>
        <v/>
      </c>
      <c r="O782" s="21" t="str">
        <f>IF('Receipts'!H782="","",'Receipts'!H782)</f>
        <v/>
      </c>
    </row>
    <row r="783">
      <c r="J783" t="str">
        <f>IF('Receipts'!E783="","",783)</f>
      </c>
      <c r="K783" s="15" t="str">
        <f>IF('Receipts'!E783="","",IF(ISNUMBER('Receipts'!E783),'Receipts'!E783,DATEVALUE('Receipts'!E783)))</f>
      </c>
      <c r="L783" s="21" t="str">
        <f>IF('Receipts'!C783="","",'Receipts'!C783)</f>
        <v/>
      </c>
      <c r="M783" t="str">
        <f>IF('Receipts'!D783="","",'Receipts'!D783)</f>
        <v/>
      </c>
      <c r="N783" t="str">
        <f>IF('Receipts'!G783="","",'Receipts'!G783)</f>
        <v/>
      </c>
      <c r="O783" s="21" t="str">
        <f>IF('Receipts'!H783="","",'Receipts'!H783)</f>
        <v/>
      </c>
    </row>
    <row r="784">
      <c r="J784" t="str">
        <f>IF('Receipts'!E784="","",784)</f>
      </c>
      <c r="K784" s="15" t="str">
        <f>IF('Receipts'!E784="","",IF(ISNUMBER('Receipts'!E784),'Receipts'!E784,DATEVALUE('Receipts'!E784)))</f>
      </c>
      <c r="L784" s="21" t="str">
        <f>IF('Receipts'!C784="","",'Receipts'!C784)</f>
        <v/>
      </c>
      <c r="M784" t="str">
        <f>IF('Receipts'!D784="","",'Receipts'!D784)</f>
        <v/>
      </c>
      <c r="N784" t="str">
        <f>IF('Receipts'!G784="","",'Receipts'!G784)</f>
        <v/>
      </c>
      <c r="O784" s="21" t="str">
        <f>IF('Receipts'!H784="","",'Receipts'!H784)</f>
        <v/>
      </c>
    </row>
    <row r="785">
      <c r="J785" t="str">
        <f>IF('Receipts'!E785="","",785)</f>
      </c>
      <c r="K785" s="15" t="str">
        <f>IF('Receipts'!E785="","",IF(ISNUMBER('Receipts'!E785),'Receipts'!E785,DATEVALUE('Receipts'!E785)))</f>
      </c>
      <c r="L785" s="21" t="str">
        <f>IF('Receipts'!C785="","",'Receipts'!C785)</f>
        <v/>
      </c>
      <c r="M785" t="str">
        <f>IF('Receipts'!D785="","",'Receipts'!D785)</f>
        <v/>
      </c>
      <c r="N785" t="str">
        <f>IF('Receipts'!G785="","",'Receipts'!G785)</f>
        <v/>
      </c>
      <c r="O785" s="21" t="str">
        <f>IF('Receipts'!H785="","",'Receipts'!H785)</f>
        <v/>
      </c>
    </row>
    <row r="786">
      <c r="J786" t="str">
        <f>IF('Receipts'!E786="","",786)</f>
      </c>
      <c r="K786" s="15" t="str">
        <f>IF('Receipts'!E786="","",IF(ISNUMBER('Receipts'!E786),'Receipts'!E786,DATEVALUE('Receipts'!E786)))</f>
      </c>
      <c r="L786" s="21" t="str">
        <f>IF('Receipts'!C786="","",'Receipts'!C786)</f>
        <v/>
      </c>
      <c r="M786" t="str">
        <f>IF('Receipts'!D786="","",'Receipts'!D786)</f>
        <v/>
      </c>
      <c r="N786" t="str">
        <f>IF('Receipts'!G786="","",'Receipts'!G786)</f>
        <v/>
      </c>
      <c r="O786" s="21" t="str">
        <f>IF('Receipts'!H786="","",'Receipts'!H786)</f>
        <v/>
      </c>
    </row>
    <row r="787">
      <c r="J787" t="str">
        <f>IF('Receipts'!E787="","",787)</f>
      </c>
      <c r="K787" s="15" t="str">
        <f>IF('Receipts'!E787="","",IF(ISNUMBER('Receipts'!E787),'Receipts'!E787,DATEVALUE('Receipts'!E787)))</f>
      </c>
      <c r="L787" s="21" t="str">
        <f>IF('Receipts'!C787="","",'Receipts'!C787)</f>
        <v/>
      </c>
      <c r="M787" t="str">
        <f>IF('Receipts'!D787="","",'Receipts'!D787)</f>
        <v/>
      </c>
      <c r="N787" t="str">
        <f>IF('Receipts'!G787="","",'Receipts'!G787)</f>
        <v/>
      </c>
      <c r="O787" s="21" t="str">
        <f>IF('Receipts'!H787="","",'Receipts'!H787)</f>
        <v/>
      </c>
    </row>
    <row r="788">
      <c r="J788" t="str">
        <f>IF('Receipts'!E788="","",788)</f>
      </c>
      <c r="K788" s="15" t="str">
        <f>IF('Receipts'!E788="","",IF(ISNUMBER('Receipts'!E788),'Receipts'!E788,DATEVALUE('Receipts'!E788)))</f>
      </c>
      <c r="L788" s="21" t="str">
        <f>IF('Receipts'!C788="","",'Receipts'!C788)</f>
        <v/>
      </c>
      <c r="M788" t="str">
        <f>IF('Receipts'!D788="","",'Receipts'!D788)</f>
        <v/>
      </c>
      <c r="N788" t="str">
        <f>IF('Receipts'!G788="","",'Receipts'!G788)</f>
        <v/>
      </c>
      <c r="O788" s="21" t="str">
        <f>IF('Receipts'!H788="","",'Receipts'!H788)</f>
        <v/>
      </c>
    </row>
    <row r="789">
      <c r="J789" t="str">
        <f>IF('Receipts'!E789="","",789)</f>
      </c>
      <c r="K789" s="15" t="str">
        <f>IF('Receipts'!E789="","",IF(ISNUMBER('Receipts'!E789),'Receipts'!E789,DATEVALUE('Receipts'!E789)))</f>
      </c>
      <c r="L789" s="21" t="str">
        <f>IF('Receipts'!C789="","",'Receipts'!C789)</f>
        <v/>
      </c>
      <c r="M789" t="str">
        <f>IF('Receipts'!D789="","",'Receipts'!D789)</f>
        <v/>
      </c>
      <c r="N789" t="str">
        <f>IF('Receipts'!G789="","",'Receipts'!G789)</f>
        <v/>
      </c>
      <c r="O789" s="21" t="str">
        <f>IF('Receipts'!H789="","",'Receipts'!H789)</f>
        <v/>
      </c>
    </row>
    <row r="790">
      <c r="J790" t="str">
        <f>IF('Receipts'!E790="","",790)</f>
      </c>
      <c r="K790" s="15" t="str">
        <f>IF('Receipts'!E790="","",IF(ISNUMBER('Receipts'!E790),'Receipts'!E790,DATEVALUE('Receipts'!E790)))</f>
      </c>
      <c r="L790" s="21" t="str">
        <f>IF('Receipts'!C790="","",'Receipts'!C790)</f>
        <v/>
      </c>
      <c r="M790" t="str">
        <f>IF('Receipts'!D790="","",'Receipts'!D790)</f>
        <v/>
      </c>
      <c r="N790" t="str">
        <f>IF('Receipts'!G790="","",'Receipts'!G790)</f>
        <v/>
      </c>
      <c r="O790" s="21" t="str">
        <f>IF('Receipts'!H790="","",'Receipts'!H790)</f>
        <v/>
      </c>
    </row>
    <row r="791">
      <c r="J791" t="str">
        <f>IF('Receipts'!E791="","",791)</f>
      </c>
      <c r="K791" s="15" t="str">
        <f>IF('Receipts'!E791="","",IF(ISNUMBER('Receipts'!E791),'Receipts'!E791,DATEVALUE('Receipts'!E791)))</f>
      </c>
      <c r="L791" s="21" t="str">
        <f>IF('Receipts'!C791="","",'Receipts'!C791)</f>
        <v/>
      </c>
      <c r="M791" t="str">
        <f>IF('Receipts'!D791="","",'Receipts'!D791)</f>
        <v/>
      </c>
      <c r="N791" t="str">
        <f>IF('Receipts'!G791="","",'Receipts'!G791)</f>
        <v/>
      </c>
      <c r="O791" s="21" t="str">
        <f>IF('Receipts'!H791="","",'Receipts'!H791)</f>
        <v/>
      </c>
    </row>
    <row r="792">
      <c r="J792" t="str">
        <f>IF('Receipts'!E792="","",792)</f>
      </c>
      <c r="K792" s="15" t="str">
        <f>IF('Receipts'!E792="","",IF(ISNUMBER('Receipts'!E792),'Receipts'!E792,DATEVALUE('Receipts'!E792)))</f>
      </c>
      <c r="L792" s="21" t="str">
        <f>IF('Receipts'!C792="","",'Receipts'!C792)</f>
        <v/>
      </c>
      <c r="M792" t="str">
        <f>IF('Receipts'!D792="","",'Receipts'!D792)</f>
        <v/>
      </c>
      <c r="N792" t="str">
        <f>IF('Receipts'!G792="","",'Receipts'!G792)</f>
        <v/>
      </c>
      <c r="O792" s="21" t="str">
        <f>IF('Receipts'!H792="","",'Receipts'!H792)</f>
        <v/>
      </c>
    </row>
    <row r="793">
      <c r="J793" t="str">
        <f>IF('Receipts'!E793="","",793)</f>
      </c>
      <c r="K793" s="15" t="str">
        <f>IF('Receipts'!E793="","",IF(ISNUMBER('Receipts'!E793),'Receipts'!E793,DATEVALUE('Receipts'!E793)))</f>
      </c>
      <c r="L793" s="21" t="str">
        <f>IF('Receipts'!C793="","",'Receipts'!C793)</f>
        <v/>
      </c>
      <c r="M793" t="str">
        <f>IF('Receipts'!D793="","",'Receipts'!D793)</f>
        <v/>
      </c>
      <c r="N793" t="str">
        <f>IF('Receipts'!G793="","",'Receipts'!G793)</f>
        <v/>
      </c>
      <c r="O793" s="21" t="str">
        <f>IF('Receipts'!H793="","",'Receipts'!H793)</f>
        <v/>
      </c>
    </row>
    <row r="794">
      <c r="J794" t="str">
        <f>IF('Receipts'!E794="","",794)</f>
      </c>
      <c r="K794" s="15" t="str">
        <f>IF('Receipts'!E794="","",IF(ISNUMBER('Receipts'!E794),'Receipts'!E794,DATEVALUE('Receipts'!E794)))</f>
      </c>
      <c r="L794" s="21" t="str">
        <f>IF('Receipts'!C794="","",'Receipts'!C794)</f>
        <v/>
      </c>
      <c r="M794" t="str">
        <f>IF('Receipts'!D794="","",'Receipts'!D794)</f>
        <v/>
      </c>
      <c r="N794" t="str">
        <f>IF('Receipts'!G794="","",'Receipts'!G794)</f>
        <v/>
      </c>
      <c r="O794" s="21" t="str">
        <f>IF('Receipts'!H794="","",'Receipts'!H794)</f>
        <v/>
      </c>
    </row>
    <row r="795">
      <c r="J795" t="str">
        <f>IF('Receipts'!E795="","",795)</f>
      </c>
      <c r="K795" s="15" t="str">
        <f>IF('Receipts'!E795="","",IF(ISNUMBER('Receipts'!E795),'Receipts'!E795,DATEVALUE('Receipts'!E795)))</f>
      </c>
      <c r="L795" s="21" t="str">
        <f>IF('Receipts'!C795="","",'Receipts'!C795)</f>
        <v/>
      </c>
      <c r="M795" t="str">
        <f>IF('Receipts'!D795="","",'Receipts'!D795)</f>
        <v/>
      </c>
      <c r="N795" t="str">
        <f>IF('Receipts'!G795="","",'Receipts'!G795)</f>
        <v/>
      </c>
      <c r="O795" s="21" t="str">
        <f>IF('Receipts'!H795="","",'Receipts'!H795)</f>
        <v/>
      </c>
    </row>
    <row r="796">
      <c r="J796" t="str">
        <f>IF('Receipts'!E796="","",796)</f>
      </c>
      <c r="K796" s="15" t="str">
        <f>IF('Receipts'!E796="","",IF(ISNUMBER('Receipts'!E796),'Receipts'!E796,DATEVALUE('Receipts'!E796)))</f>
      </c>
      <c r="L796" s="21" t="str">
        <f>IF('Receipts'!C796="","",'Receipts'!C796)</f>
        <v/>
      </c>
      <c r="M796" t="str">
        <f>IF('Receipts'!D796="","",'Receipts'!D796)</f>
        <v/>
      </c>
      <c r="N796" t="str">
        <f>IF('Receipts'!G796="","",'Receipts'!G796)</f>
        <v/>
      </c>
      <c r="O796" s="21" t="str">
        <f>IF('Receipts'!H796="","",'Receipts'!H796)</f>
        <v/>
      </c>
    </row>
    <row r="797">
      <c r="J797" t="str">
        <f>IF('Receipts'!E797="","",797)</f>
      </c>
      <c r="K797" s="15" t="str">
        <f>IF('Receipts'!E797="","",IF(ISNUMBER('Receipts'!E797),'Receipts'!E797,DATEVALUE('Receipts'!E797)))</f>
      </c>
      <c r="L797" s="21" t="str">
        <f>IF('Receipts'!C797="","",'Receipts'!C797)</f>
        <v/>
      </c>
      <c r="M797" t="str">
        <f>IF('Receipts'!D797="","",'Receipts'!D797)</f>
        <v/>
      </c>
      <c r="N797" t="str">
        <f>IF('Receipts'!G797="","",'Receipts'!G797)</f>
        <v/>
      </c>
      <c r="O797" s="21" t="str">
        <f>IF('Receipts'!H797="","",'Receipts'!H797)</f>
        <v/>
      </c>
    </row>
    <row r="798">
      <c r="J798" t="str">
        <f>IF('Receipts'!E798="","",798)</f>
      </c>
      <c r="K798" s="15" t="str">
        <f>IF('Receipts'!E798="","",IF(ISNUMBER('Receipts'!E798),'Receipts'!E798,DATEVALUE('Receipts'!E798)))</f>
      </c>
      <c r="L798" s="21" t="str">
        <f>IF('Receipts'!C798="","",'Receipts'!C798)</f>
        <v/>
      </c>
      <c r="M798" t="str">
        <f>IF('Receipts'!D798="","",'Receipts'!D798)</f>
        <v/>
      </c>
      <c r="N798" t="str">
        <f>IF('Receipts'!G798="","",'Receipts'!G798)</f>
        <v/>
      </c>
      <c r="O798" s="21" t="str">
        <f>IF('Receipts'!H798="","",'Receipts'!H798)</f>
        <v/>
      </c>
    </row>
    <row r="799">
      <c r="J799" t="str">
        <f>IF('Receipts'!E799="","",799)</f>
      </c>
      <c r="K799" s="15" t="str">
        <f>IF('Receipts'!E799="","",IF(ISNUMBER('Receipts'!E799),'Receipts'!E799,DATEVALUE('Receipts'!E799)))</f>
      </c>
      <c r="L799" s="21" t="str">
        <f>IF('Receipts'!C799="","",'Receipts'!C799)</f>
        <v/>
      </c>
      <c r="M799" t="str">
        <f>IF('Receipts'!D799="","",'Receipts'!D799)</f>
        <v/>
      </c>
      <c r="N799" t="str">
        <f>IF('Receipts'!G799="","",'Receipts'!G799)</f>
        <v/>
      </c>
      <c r="O799" s="21" t="str">
        <f>IF('Receipts'!H799="","",'Receipts'!H799)</f>
        <v/>
      </c>
    </row>
    <row r="800">
      <c r="J800" t="str">
        <f>IF('Receipts'!E800="","",800)</f>
      </c>
      <c r="K800" s="15" t="str">
        <f>IF('Receipts'!E800="","",IF(ISNUMBER('Receipts'!E800),'Receipts'!E800,DATEVALUE('Receipts'!E800)))</f>
      </c>
      <c r="L800" s="21" t="str">
        <f>IF('Receipts'!C800="","",'Receipts'!C800)</f>
        <v/>
      </c>
      <c r="M800" t="str">
        <f>IF('Receipts'!D800="","",'Receipts'!D800)</f>
        <v/>
      </c>
      <c r="N800" t="str">
        <f>IF('Receipts'!G800="","",'Receipts'!G800)</f>
        <v/>
      </c>
      <c r="O800" s="21" t="str">
        <f>IF('Receipts'!H800="","",'Receipts'!H800)</f>
        <v/>
      </c>
    </row>
    <row r="801">
      <c r="J801" t="str">
        <f>IF('Receipts'!E801="","",801)</f>
      </c>
      <c r="K801" s="15" t="str">
        <f>IF('Receipts'!E801="","",IF(ISNUMBER('Receipts'!E801),'Receipts'!E801,DATEVALUE('Receipts'!E801)))</f>
      </c>
      <c r="L801" s="21" t="str">
        <f>IF('Receipts'!C801="","",'Receipts'!C801)</f>
        <v/>
      </c>
      <c r="M801" t="str">
        <f>IF('Receipts'!D801="","",'Receipts'!D801)</f>
        <v/>
      </c>
      <c r="N801" t="str">
        <f>IF('Receipts'!G801="","",'Receipts'!G801)</f>
        <v/>
      </c>
      <c r="O801" s="21" t="str">
        <f>IF('Receipts'!H801="","",'Receipts'!H801)</f>
        <v/>
      </c>
    </row>
    <row r="802">
      <c r="J802" t="str">
        <f>IF('Receipts'!E802="","",802)</f>
      </c>
      <c r="K802" s="15" t="str">
        <f>IF('Receipts'!E802="","",IF(ISNUMBER('Receipts'!E802),'Receipts'!E802,DATEVALUE('Receipts'!E802)))</f>
      </c>
      <c r="L802" s="21" t="str">
        <f>IF('Receipts'!C802="","",'Receipts'!C802)</f>
        <v/>
      </c>
      <c r="M802" t="str">
        <f>IF('Receipts'!D802="","",'Receipts'!D802)</f>
        <v/>
      </c>
      <c r="N802" t="str">
        <f>IF('Receipts'!G802="","",'Receipts'!G802)</f>
        <v/>
      </c>
      <c r="O802" s="21" t="str">
        <f>IF('Receipts'!H802="","",'Receipts'!H802)</f>
        <v/>
      </c>
    </row>
    <row r="803">
      <c r="J803" t="str">
        <f>IF('Receipts'!E803="","",803)</f>
      </c>
      <c r="K803" s="15" t="str">
        <f>IF('Receipts'!E803="","",IF(ISNUMBER('Receipts'!E803),'Receipts'!E803,DATEVALUE('Receipts'!E803)))</f>
      </c>
      <c r="L803" s="21" t="str">
        <f>IF('Receipts'!C803="","",'Receipts'!C803)</f>
        <v/>
      </c>
      <c r="M803" t="str">
        <f>IF('Receipts'!D803="","",'Receipts'!D803)</f>
        <v/>
      </c>
      <c r="N803" t="str">
        <f>IF('Receipts'!G803="","",'Receipts'!G803)</f>
        <v/>
      </c>
      <c r="O803" s="21" t="str">
        <f>IF('Receipts'!H803="","",'Receipts'!H803)</f>
        <v/>
      </c>
    </row>
    <row r="804">
      <c r="J804" t="str">
        <f>IF('Receipts'!E804="","",804)</f>
      </c>
      <c r="K804" s="15" t="str">
        <f>IF('Receipts'!E804="","",IF(ISNUMBER('Receipts'!E804),'Receipts'!E804,DATEVALUE('Receipts'!E804)))</f>
      </c>
      <c r="L804" s="21" t="str">
        <f>IF('Receipts'!C804="","",'Receipts'!C804)</f>
        <v/>
      </c>
      <c r="M804" t="str">
        <f>IF('Receipts'!D804="","",'Receipts'!D804)</f>
        <v/>
      </c>
      <c r="N804" t="str">
        <f>IF('Receipts'!G804="","",'Receipts'!G804)</f>
        <v/>
      </c>
      <c r="O804" s="21" t="str">
        <f>IF('Receipts'!H804="","",'Receipts'!H804)</f>
        <v/>
      </c>
    </row>
    <row r="805">
      <c r="J805" t="str">
        <f>IF('Receipts'!E805="","",805)</f>
      </c>
      <c r="K805" s="15" t="str">
        <f>IF('Receipts'!E805="","",IF(ISNUMBER('Receipts'!E805),'Receipts'!E805,DATEVALUE('Receipts'!E805)))</f>
      </c>
      <c r="L805" s="21" t="str">
        <f>IF('Receipts'!C805="","",'Receipts'!C805)</f>
        <v/>
      </c>
      <c r="M805" t="str">
        <f>IF('Receipts'!D805="","",'Receipts'!D805)</f>
        <v/>
      </c>
      <c r="N805" t="str">
        <f>IF('Receipts'!G805="","",'Receipts'!G805)</f>
        <v/>
      </c>
      <c r="O805" s="21" t="str">
        <f>IF('Receipts'!H805="","",'Receipts'!H805)</f>
        <v/>
      </c>
    </row>
    <row r="806">
      <c r="J806" t="str">
        <f>IF('Receipts'!E806="","",806)</f>
      </c>
      <c r="K806" s="15" t="str">
        <f>IF('Receipts'!E806="","",IF(ISNUMBER('Receipts'!E806),'Receipts'!E806,DATEVALUE('Receipts'!E806)))</f>
      </c>
      <c r="L806" s="21" t="str">
        <f>IF('Receipts'!C806="","",'Receipts'!C806)</f>
        <v/>
      </c>
      <c r="M806" t="str">
        <f>IF('Receipts'!D806="","",'Receipts'!D806)</f>
        <v/>
      </c>
      <c r="N806" t="str">
        <f>IF('Receipts'!G806="","",'Receipts'!G806)</f>
        <v/>
      </c>
      <c r="O806" s="21" t="str">
        <f>IF('Receipts'!H806="","",'Receipts'!H806)</f>
        <v/>
      </c>
    </row>
    <row r="807">
      <c r="J807" t="str">
        <f>IF('Receipts'!E807="","",807)</f>
      </c>
      <c r="K807" s="15" t="str">
        <f>IF('Receipts'!E807="","",IF(ISNUMBER('Receipts'!E807),'Receipts'!E807,DATEVALUE('Receipts'!E807)))</f>
      </c>
      <c r="L807" s="21" t="str">
        <f>IF('Receipts'!C807="","",'Receipts'!C807)</f>
        <v/>
      </c>
      <c r="M807" t="str">
        <f>IF('Receipts'!D807="","",'Receipts'!D807)</f>
        <v/>
      </c>
      <c r="N807" t="str">
        <f>IF('Receipts'!G807="","",'Receipts'!G807)</f>
        <v/>
      </c>
      <c r="O807" s="21" t="str">
        <f>IF('Receipts'!H807="","",'Receipts'!H807)</f>
        <v/>
      </c>
    </row>
    <row r="808">
      <c r="J808" t="str">
        <f>IF('Receipts'!E808="","",808)</f>
      </c>
      <c r="K808" s="15" t="str">
        <f>IF('Receipts'!E808="","",IF(ISNUMBER('Receipts'!E808),'Receipts'!E808,DATEVALUE('Receipts'!E808)))</f>
      </c>
      <c r="L808" s="21" t="str">
        <f>IF('Receipts'!C808="","",'Receipts'!C808)</f>
        <v/>
      </c>
      <c r="M808" t="str">
        <f>IF('Receipts'!D808="","",'Receipts'!D808)</f>
        <v/>
      </c>
      <c r="N808" t="str">
        <f>IF('Receipts'!G808="","",'Receipts'!G808)</f>
        <v/>
      </c>
      <c r="O808" s="21" t="str">
        <f>IF('Receipts'!H808="","",'Receipts'!H808)</f>
        <v/>
      </c>
    </row>
    <row r="809">
      <c r="J809" t="str">
        <f>IF('Receipts'!E809="","",809)</f>
      </c>
      <c r="K809" s="15" t="str">
        <f>IF('Receipts'!E809="","",IF(ISNUMBER('Receipts'!E809),'Receipts'!E809,DATEVALUE('Receipts'!E809)))</f>
      </c>
      <c r="L809" s="21" t="str">
        <f>IF('Receipts'!C809="","",'Receipts'!C809)</f>
        <v/>
      </c>
      <c r="M809" t="str">
        <f>IF('Receipts'!D809="","",'Receipts'!D809)</f>
        <v/>
      </c>
      <c r="N809" t="str">
        <f>IF('Receipts'!G809="","",'Receipts'!G809)</f>
        <v/>
      </c>
      <c r="O809" s="21" t="str">
        <f>IF('Receipts'!H809="","",'Receipts'!H809)</f>
        <v/>
      </c>
    </row>
    <row r="810">
      <c r="J810" t="str">
        <f>IF('Receipts'!E810="","",810)</f>
      </c>
      <c r="K810" s="15" t="str">
        <f>IF('Receipts'!E810="","",IF(ISNUMBER('Receipts'!E810),'Receipts'!E810,DATEVALUE('Receipts'!E810)))</f>
      </c>
      <c r="L810" s="21" t="str">
        <f>IF('Receipts'!C810="","",'Receipts'!C810)</f>
        <v/>
      </c>
      <c r="M810" t="str">
        <f>IF('Receipts'!D810="","",'Receipts'!D810)</f>
        <v/>
      </c>
      <c r="N810" t="str">
        <f>IF('Receipts'!G810="","",'Receipts'!G810)</f>
        <v/>
      </c>
      <c r="O810" s="21" t="str">
        <f>IF('Receipts'!H810="","",'Receipts'!H810)</f>
        <v/>
      </c>
    </row>
    <row r="811">
      <c r="J811" t="str">
        <f>IF('Receipts'!E811="","",811)</f>
      </c>
      <c r="K811" s="15" t="str">
        <f>IF('Receipts'!E811="","",IF(ISNUMBER('Receipts'!E811),'Receipts'!E811,DATEVALUE('Receipts'!E811)))</f>
      </c>
      <c r="L811" s="21" t="str">
        <f>IF('Receipts'!C811="","",'Receipts'!C811)</f>
        <v/>
      </c>
      <c r="M811" t="str">
        <f>IF('Receipts'!D811="","",'Receipts'!D811)</f>
        <v/>
      </c>
      <c r="N811" t="str">
        <f>IF('Receipts'!G811="","",'Receipts'!G811)</f>
        <v/>
      </c>
      <c r="O811" s="21" t="str">
        <f>IF('Receipts'!H811="","",'Receipts'!H811)</f>
        <v/>
      </c>
    </row>
    <row r="812">
      <c r="J812" t="str">
        <f>IF('Receipts'!E812="","",812)</f>
      </c>
      <c r="K812" s="15" t="str">
        <f>IF('Receipts'!E812="","",IF(ISNUMBER('Receipts'!E812),'Receipts'!E812,DATEVALUE('Receipts'!E812)))</f>
      </c>
      <c r="L812" s="21" t="str">
        <f>IF('Receipts'!C812="","",'Receipts'!C812)</f>
        <v/>
      </c>
      <c r="M812" t="str">
        <f>IF('Receipts'!D812="","",'Receipts'!D812)</f>
        <v/>
      </c>
      <c r="N812" t="str">
        <f>IF('Receipts'!G812="","",'Receipts'!G812)</f>
        <v/>
      </c>
      <c r="O812" s="21" t="str">
        <f>IF('Receipts'!H812="","",'Receipts'!H812)</f>
        <v/>
      </c>
    </row>
    <row r="813">
      <c r="J813" t="str">
        <f>IF('Receipts'!E813="","",813)</f>
      </c>
      <c r="K813" s="15" t="str">
        <f>IF('Receipts'!E813="","",IF(ISNUMBER('Receipts'!E813),'Receipts'!E813,DATEVALUE('Receipts'!E813)))</f>
      </c>
      <c r="L813" s="21" t="str">
        <f>IF('Receipts'!C813="","",'Receipts'!C813)</f>
        <v/>
      </c>
      <c r="M813" t="str">
        <f>IF('Receipts'!D813="","",'Receipts'!D813)</f>
        <v/>
      </c>
      <c r="N813" t="str">
        <f>IF('Receipts'!G813="","",'Receipts'!G813)</f>
        <v/>
      </c>
      <c r="O813" s="21" t="str">
        <f>IF('Receipts'!H813="","",'Receipts'!H813)</f>
        <v/>
      </c>
    </row>
    <row r="814">
      <c r="J814" t="str">
        <f>IF('Receipts'!E814="","",814)</f>
      </c>
      <c r="K814" s="15" t="str">
        <f>IF('Receipts'!E814="","",IF(ISNUMBER('Receipts'!E814),'Receipts'!E814,DATEVALUE('Receipts'!E814)))</f>
      </c>
      <c r="L814" s="21" t="str">
        <f>IF('Receipts'!C814="","",'Receipts'!C814)</f>
        <v/>
      </c>
      <c r="M814" t="str">
        <f>IF('Receipts'!D814="","",'Receipts'!D814)</f>
        <v/>
      </c>
      <c r="N814" t="str">
        <f>IF('Receipts'!G814="","",'Receipts'!G814)</f>
        <v/>
      </c>
      <c r="O814" s="21" t="str">
        <f>IF('Receipts'!H814="","",'Receipts'!H814)</f>
        <v/>
      </c>
    </row>
    <row r="815">
      <c r="J815" t="str">
        <f>IF('Receipts'!E815="","",815)</f>
      </c>
      <c r="K815" s="15" t="str">
        <f>IF('Receipts'!E815="","",IF(ISNUMBER('Receipts'!E815),'Receipts'!E815,DATEVALUE('Receipts'!E815)))</f>
      </c>
      <c r="L815" s="21" t="str">
        <f>IF('Receipts'!C815="","",'Receipts'!C815)</f>
        <v/>
      </c>
      <c r="M815" t="str">
        <f>IF('Receipts'!D815="","",'Receipts'!D815)</f>
        <v/>
      </c>
      <c r="N815" t="str">
        <f>IF('Receipts'!G815="","",'Receipts'!G815)</f>
        <v/>
      </c>
      <c r="O815" s="21" t="str">
        <f>IF('Receipts'!H815="","",'Receipts'!H815)</f>
        <v/>
      </c>
    </row>
    <row r="816">
      <c r="J816" t="str">
        <f>IF('Receipts'!E816="","",816)</f>
      </c>
      <c r="K816" s="15" t="str">
        <f>IF('Receipts'!E816="","",IF(ISNUMBER('Receipts'!E816),'Receipts'!E816,DATEVALUE('Receipts'!E816)))</f>
      </c>
      <c r="L816" s="21" t="str">
        <f>IF('Receipts'!C816="","",'Receipts'!C816)</f>
        <v/>
      </c>
      <c r="M816" t="str">
        <f>IF('Receipts'!D816="","",'Receipts'!D816)</f>
        <v/>
      </c>
      <c r="N816" t="str">
        <f>IF('Receipts'!G816="","",'Receipts'!G816)</f>
        <v/>
      </c>
      <c r="O816" s="21" t="str">
        <f>IF('Receipts'!H816="","",'Receipts'!H816)</f>
        <v/>
      </c>
    </row>
    <row r="817">
      <c r="J817" t="str">
        <f>IF('Receipts'!E817="","",817)</f>
      </c>
      <c r="K817" s="15" t="str">
        <f>IF('Receipts'!E817="","",IF(ISNUMBER('Receipts'!E817),'Receipts'!E817,DATEVALUE('Receipts'!E817)))</f>
      </c>
      <c r="L817" s="21" t="str">
        <f>IF('Receipts'!C817="","",'Receipts'!C817)</f>
        <v/>
      </c>
      <c r="M817" t="str">
        <f>IF('Receipts'!D817="","",'Receipts'!D817)</f>
        <v/>
      </c>
      <c r="N817" t="str">
        <f>IF('Receipts'!G817="","",'Receipts'!G817)</f>
        <v/>
      </c>
      <c r="O817" s="21" t="str">
        <f>IF('Receipts'!H817="","",'Receipts'!H817)</f>
        <v/>
      </c>
    </row>
    <row r="818">
      <c r="J818" t="str">
        <f>IF('Receipts'!E818="","",818)</f>
      </c>
      <c r="K818" s="15" t="str">
        <f>IF('Receipts'!E818="","",IF(ISNUMBER('Receipts'!E818),'Receipts'!E818,DATEVALUE('Receipts'!E818)))</f>
      </c>
      <c r="L818" s="21" t="str">
        <f>IF('Receipts'!C818="","",'Receipts'!C818)</f>
        <v/>
      </c>
      <c r="M818" t="str">
        <f>IF('Receipts'!D818="","",'Receipts'!D818)</f>
        <v/>
      </c>
      <c r="N818" t="str">
        <f>IF('Receipts'!G818="","",'Receipts'!G818)</f>
        <v/>
      </c>
      <c r="O818" s="21" t="str">
        <f>IF('Receipts'!H818="","",'Receipts'!H818)</f>
        <v/>
      </c>
    </row>
    <row r="819">
      <c r="J819" t="str">
        <f>IF('Receipts'!E819="","",819)</f>
      </c>
      <c r="K819" s="15" t="str">
        <f>IF('Receipts'!E819="","",IF(ISNUMBER('Receipts'!E819),'Receipts'!E819,DATEVALUE('Receipts'!E819)))</f>
      </c>
      <c r="L819" s="21" t="str">
        <f>IF('Receipts'!C819="","",'Receipts'!C819)</f>
        <v/>
      </c>
      <c r="M819" t="str">
        <f>IF('Receipts'!D819="","",'Receipts'!D819)</f>
        <v/>
      </c>
      <c r="N819" t="str">
        <f>IF('Receipts'!G819="","",'Receipts'!G819)</f>
        <v/>
      </c>
      <c r="O819" s="21" t="str">
        <f>IF('Receipts'!H819="","",'Receipts'!H819)</f>
        <v/>
      </c>
    </row>
    <row r="820">
      <c r="J820" t="str">
        <f>IF('Receipts'!E820="","",820)</f>
      </c>
      <c r="K820" s="15" t="str">
        <f>IF('Receipts'!E820="","",IF(ISNUMBER('Receipts'!E820),'Receipts'!E820,DATEVALUE('Receipts'!E820)))</f>
      </c>
      <c r="L820" s="21" t="str">
        <f>IF('Receipts'!C820="","",'Receipts'!C820)</f>
        <v/>
      </c>
      <c r="M820" t="str">
        <f>IF('Receipts'!D820="","",'Receipts'!D820)</f>
        <v/>
      </c>
      <c r="N820" t="str">
        <f>IF('Receipts'!G820="","",'Receipts'!G820)</f>
        <v/>
      </c>
      <c r="O820" s="21" t="str">
        <f>IF('Receipts'!H820="","",'Receipts'!H820)</f>
        <v/>
      </c>
    </row>
    <row r="821">
      <c r="J821" t="str">
        <f>IF('Receipts'!E821="","",821)</f>
      </c>
      <c r="K821" s="15" t="str">
        <f>IF('Receipts'!E821="","",IF(ISNUMBER('Receipts'!E821),'Receipts'!E821,DATEVALUE('Receipts'!E821)))</f>
      </c>
      <c r="L821" s="21" t="str">
        <f>IF('Receipts'!C821="","",'Receipts'!C821)</f>
        <v/>
      </c>
      <c r="M821" t="str">
        <f>IF('Receipts'!D821="","",'Receipts'!D821)</f>
        <v/>
      </c>
      <c r="N821" t="str">
        <f>IF('Receipts'!G821="","",'Receipts'!G821)</f>
        <v/>
      </c>
      <c r="O821" s="21" t="str">
        <f>IF('Receipts'!H821="","",'Receipts'!H821)</f>
        <v/>
      </c>
    </row>
    <row r="822">
      <c r="J822" t="str">
        <f>IF('Receipts'!E822="","",822)</f>
      </c>
      <c r="K822" s="15" t="str">
        <f>IF('Receipts'!E822="","",IF(ISNUMBER('Receipts'!E822),'Receipts'!E822,DATEVALUE('Receipts'!E822)))</f>
      </c>
      <c r="L822" s="21" t="str">
        <f>IF('Receipts'!C822="","",'Receipts'!C822)</f>
        <v/>
      </c>
      <c r="M822" t="str">
        <f>IF('Receipts'!D822="","",'Receipts'!D822)</f>
        <v/>
      </c>
      <c r="N822" t="str">
        <f>IF('Receipts'!G822="","",'Receipts'!G822)</f>
        <v/>
      </c>
      <c r="O822" s="21" t="str">
        <f>IF('Receipts'!H822="","",'Receipts'!H822)</f>
        <v/>
      </c>
    </row>
    <row r="823">
      <c r="J823" t="str">
        <f>IF('Receipts'!E823="","",823)</f>
      </c>
      <c r="K823" s="15" t="str">
        <f>IF('Receipts'!E823="","",IF(ISNUMBER('Receipts'!E823),'Receipts'!E823,DATEVALUE('Receipts'!E823)))</f>
      </c>
      <c r="L823" s="21" t="str">
        <f>IF('Receipts'!C823="","",'Receipts'!C823)</f>
        <v/>
      </c>
      <c r="M823" t="str">
        <f>IF('Receipts'!D823="","",'Receipts'!D823)</f>
        <v/>
      </c>
      <c r="N823" t="str">
        <f>IF('Receipts'!G823="","",'Receipts'!G823)</f>
        <v/>
      </c>
      <c r="O823" s="21" t="str">
        <f>IF('Receipts'!H823="","",'Receipts'!H823)</f>
        <v/>
      </c>
    </row>
    <row r="824">
      <c r="J824" t="str">
        <f>IF('Receipts'!E824="","",824)</f>
      </c>
      <c r="K824" s="15" t="str">
        <f>IF('Receipts'!E824="","",IF(ISNUMBER('Receipts'!E824),'Receipts'!E824,DATEVALUE('Receipts'!E824)))</f>
      </c>
      <c r="L824" s="21" t="str">
        <f>IF('Receipts'!C824="","",'Receipts'!C824)</f>
        <v/>
      </c>
      <c r="M824" t="str">
        <f>IF('Receipts'!D824="","",'Receipts'!D824)</f>
        <v/>
      </c>
      <c r="N824" t="str">
        <f>IF('Receipts'!G824="","",'Receipts'!G824)</f>
        <v/>
      </c>
      <c r="O824" s="21" t="str">
        <f>IF('Receipts'!H824="","",'Receipts'!H824)</f>
        <v/>
      </c>
    </row>
    <row r="825">
      <c r="J825" t="str">
        <f>IF('Receipts'!E825="","",825)</f>
      </c>
      <c r="K825" s="15" t="str">
        <f>IF('Receipts'!E825="","",IF(ISNUMBER('Receipts'!E825),'Receipts'!E825,DATEVALUE('Receipts'!E825)))</f>
      </c>
      <c r="L825" s="21" t="str">
        <f>IF('Receipts'!C825="","",'Receipts'!C825)</f>
        <v/>
      </c>
      <c r="M825" t="str">
        <f>IF('Receipts'!D825="","",'Receipts'!D825)</f>
        <v/>
      </c>
      <c r="N825" t="str">
        <f>IF('Receipts'!G825="","",'Receipts'!G825)</f>
        <v/>
      </c>
      <c r="O825" s="21" t="str">
        <f>IF('Receipts'!H825="","",'Receipts'!H825)</f>
        <v/>
      </c>
    </row>
    <row r="826">
      <c r="J826" t="str">
        <f>IF('Receipts'!E826="","",826)</f>
      </c>
      <c r="K826" s="15" t="str">
        <f>IF('Receipts'!E826="","",IF(ISNUMBER('Receipts'!E826),'Receipts'!E826,DATEVALUE('Receipts'!E826)))</f>
      </c>
      <c r="L826" s="21" t="str">
        <f>IF('Receipts'!C826="","",'Receipts'!C826)</f>
        <v/>
      </c>
      <c r="M826" t="str">
        <f>IF('Receipts'!D826="","",'Receipts'!D826)</f>
        <v/>
      </c>
      <c r="N826" t="str">
        <f>IF('Receipts'!G826="","",'Receipts'!G826)</f>
        <v/>
      </c>
      <c r="O826" s="21" t="str">
        <f>IF('Receipts'!H826="","",'Receipts'!H826)</f>
        <v/>
      </c>
    </row>
    <row r="827">
      <c r="J827" t="str">
        <f>IF('Receipts'!E827="","",827)</f>
      </c>
      <c r="K827" s="15" t="str">
        <f>IF('Receipts'!E827="","",IF(ISNUMBER('Receipts'!E827),'Receipts'!E827,DATEVALUE('Receipts'!E827)))</f>
      </c>
      <c r="L827" s="21" t="str">
        <f>IF('Receipts'!C827="","",'Receipts'!C827)</f>
        <v/>
      </c>
      <c r="M827" t="str">
        <f>IF('Receipts'!D827="","",'Receipts'!D827)</f>
        <v/>
      </c>
      <c r="N827" t="str">
        <f>IF('Receipts'!G827="","",'Receipts'!G827)</f>
        <v/>
      </c>
      <c r="O827" s="21" t="str">
        <f>IF('Receipts'!H827="","",'Receipts'!H827)</f>
        <v/>
      </c>
    </row>
    <row r="828">
      <c r="J828" t="str">
        <f>IF('Receipts'!E828="","",828)</f>
      </c>
      <c r="K828" s="15" t="str">
        <f>IF('Receipts'!E828="","",IF(ISNUMBER('Receipts'!E828),'Receipts'!E828,DATEVALUE('Receipts'!E828)))</f>
      </c>
      <c r="L828" s="21" t="str">
        <f>IF('Receipts'!C828="","",'Receipts'!C828)</f>
        <v/>
      </c>
      <c r="M828" t="str">
        <f>IF('Receipts'!D828="","",'Receipts'!D828)</f>
        <v/>
      </c>
      <c r="N828" t="str">
        <f>IF('Receipts'!G828="","",'Receipts'!G828)</f>
        <v/>
      </c>
      <c r="O828" s="21" t="str">
        <f>IF('Receipts'!H828="","",'Receipts'!H828)</f>
        <v/>
      </c>
    </row>
    <row r="829">
      <c r="J829" t="str">
        <f>IF('Receipts'!E829="","",829)</f>
      </c>
      <c r="K829" s="15" t="str">
        <f>IF('Receipts'!E829="","",IF(ISNUMBER('Receipts'!E829),'Receipts'!E829,DATEVALUE('Receipts'!E829)))</f>
      </c>
      <c r="L829" s="21" t="str">
        <f>IF('Receipts'!C829="","",'Receipts'!C829)</f>
        <v/>
      </c>
      <c r="M829" t="str">
        <f>IF('Receipts'!D829="","",'Receipts'!D829)</f>
        <v/>
      </c>
      <c r="N829" t="str">
        <f>IF('Receipts'!G829="","",'Receipts'!G829)</f>
        <v/>
      </c>
      <c r="O829" s="21" t="str">
        <f>IF('Receipts'!H829="","",'Receipts'!H829)</f>
        <v/>
      </c>
    </row>
    <row r="830">
      <c r="J830" t="str">
        <f>IF('Receipts'!E830="","",830)</f>
      </c>
      <c r="K830" s="15" t="str">
        <f>IF('Receipts'!E830="","",IF(ISNUMBER('Receipts'!E830),'Receipts'!E830,DATEVALUE('Receipts'!E830)))</f>
      </c>
      <c r="L830" s="21" t="str">
        <f>IF('Receipts'!C830="","",'Receipts'!C830)</f>
        <v/>
      </c>
      <c r="M830" t="str">
        <f>IF('Receipts'!D830="","",'Receipts'!D830)</f>
        <v/>
      </c>
      <c r="N830" t="str">
        <f>IF('Receipts'!G830="","",'Receipts'!G830)</f>
        <v/>
      </c>
      <c r="O830" s="21" t="str">
        <f>IF('Receipts'!H830="","",'Receipts'!H830)</f>
        <v/>
      </c>
    </row>
    <row r="831">
      <c r="J831" t="str">
        <f>IF('Receipts'!E831="","",831)</f>
      </c>
      <c r="K831" s="15" t="str">
        <f>IF('Receipts'!E831="","",IF(ISNUMBER('Receipts'!E831),'Receipts'!E831,DATEVALUE('Receipts'!E831)))</f>
      </c>
      <c r="L831" s="21" t="str">
        <f>IF('Receipts'!C831="","",'Receipts'!C831)</f>
        <v/>
      </c>
      <c r="M831" t="str">
        <f>IF('Receipts'!D831="","",'Receipts'!D831)</f>
        <v/>
      </c>
      <c r="N831" t="str">
        <f>IF('Receipts'!G831="","",'Receipts'!G831)</f>
        <v/>
      </c>
      <c r="O831" s="21" t="str">
        <f>IF('Receipts'!H831="","",'Receipts'!H831)</f>
        <v/>
      </c>
    </row>
    <row r="832">
      <c r="J832" t="str">
        <f>IF('Receipts'!E832="","",832)</f>
      </c>
      <c r="K832" s="15" t="str">
        <f>IF('Receipts'!E832="","",IF(ISNUMBER('Receipts'!E832),'Receipts'!E832,DATEVALUE('Receipts'!E832)))</f>
      </c>
      <c r="L832" s="21" t="str">
        <f>IF('Receipts'!C832="","",'Receipts'!C832)</f>
        <v/>
      </c>
      <c r="M832" t="str">
        <f>IF('Receipts'!D832="","",'Receipts'!D832)</f>
        <v/>
      </c>
      <c r="N832" t="str">
        <f>IF('Receipts'!G832="","",'Receipts'!G832)</f>
        <v/>
      </c>
      <c r="O832" s="21" t="str">
        <f>IF('Receipts'!H832="","",'Receipts'!H832)</f>
        <v/>
      </c>
    </row>
    <row r="833">
      <c r="J833" t="str">
        <f>IF('Receipts'!E833="","",833)</f>
      </c>
      <c r="K833" s="15" t="str">
        <f>IF('Receipts'!E833="","",IF(ISNUMBER('Receipts'!E833),'Receipts'!E833,DATEVALUE('Receipts'!E833)))</f>
      </c>
      <c r="L833" s="21" t="str">
        <f>IF('Receipts'!C833="","",'Receipts'!C833)</f>
        <v/>
      </c>
      <c r="M833" t="str">
        <f>IF('Receipts'!D833="","",'Receipts'!D833)</f>
        <v/>
      </c>
      <c r="N833" t="str">
        <f>IF('Receipts'!G833="","",'Receipts'!G833)</f>
        <v/>
      </c>
      <c r="O833" s="21" t="str">
        <f>IF('Receipts'!H833="","",'Receipts'!H833)</f>
        <v/>
      </c>
    </row>
    <row r="834">
      <c r="J834" t="str">
        <f>IF('Receipts'!E834="","",834)</f>
      </c>
      <c r="K834" s="15" t="str">
        <f>IF('Receipts'!E834="","",IF(ISNUMBER('Receipts'!E834),'Receipts'!E834,DATEVALUE('Receipts'!E834)))</f>
      </c>
      <c r="L834" s="21" t="str">
        <f>IF('Receipts'!C834="","",'Receipts'!C834)</f>
        <v/>
      </c>
      <c r="M834" t="str">
        <f>IF('Receipts'!D834="","",'Receipts'!D834)</f>
        <v/>
      </c>
      <c r="N834" t="str">
        <f>IF('Receipts'!G834="","",'Receipts'!G834)</f>
        <v/>
      </c>
      <c r="O834" s="21" t="str">
        <f>IF('Receipts'!H834="","",'Receipts'!H834)</f>
        <v/>
      </c>
    </row>
    <row r="835">
      <c r="J835" t="str">
        <f>IF('Receipts'!E835="","",835)</f>
      </c>
      <c r="K835" s="15" t="str">
        <f>IF('Receipts'!E835="","",IF(ISNUMBER('Receipts'!E835),'Receipts'!E835,DATEVALUE('Receipts'!E835)))</f>
      </c>
      <c r="L835" s="21" t="str">
        <f>IF('Receipts'!C835="","",'Receipts'!C835)</f>
        <v/>
      </c>
      <c r="M835" t="str">
        <f>IF('Receipts'!D835="","",'Receipts'!D835)</f>
        <v/>
      </c>
      <c r="N835" t="str">
        <f>IF('Receipts'!G835="","",'Receipts'!G835)</f>
        <v/>
      </c>
      <c r="O835" s="21" t="str">
        <f>IF('Receipts'!H835="","",'Receipts'!H835)</f>
        <v/>
      </c>
    </row>
    <row r="836">
      <c r="J836" t="str">
        <f>IF('Receipts'!E836="","",836)</f>
      </c>
      <c r="K836" s="15" t="str">
        <f>IF('Receipts'!E836="","",IF(ISNUMBER('Receipts'!E836),'Receipts'!E836,DATEVALUE('Receipts'!E836)))</f>
      </c>
      <c r="L836" s="21" t="str">
        <f>IF('Receipts'!C836="","",'Receipts'!C836)</f>
        <v/>
      </c>
      <c r="M836" t="str">
        <f>IF('Receipts'!D836="","",'Receipts'!D836)</f>
        <v/>
      </c>
      <c r="N836" t="str">
        <f>IF('Receipts'!G836="","",'Receipts'!G836)</f>
        <v/>
      </c>
      <c r="O836" s="21" t="str">
        <f>IF('Receipts'!H836="","",'Receipts'!H836)</f>
        <v/>
      </c>
    </row>
    <row r="837">
      <c r="J837" t="str">
        <f>IF('Receipts'!E837="","",837)</f>
      </c>
      <c r="K837" s="15" t="str">
        <f>IF('Receipts'!E837="","",IF(ISNUMBER('Receipts'!E837),'Receipts'!E837,DATEVALUE('Receipts'!E837)))</f>
      </c>
      <c r="L837" s="21" t="str">
        <f>IF('Receipts'!C837="","",'Receipts'!C837)</f>
        <v/>
      </c>
      <c r="M837" t="str">
        <f>IF('Receipts'!D837="","",'Receipts'!D837)</f>
        <v/>
      </c>
      <c r="N837" t="str">
        <f>IF('Receipts'!G837="","",'Receipts'!G837)</f>
        <v/>
      </c>
      <c r="O837" s="21" t="str">
        <f>IF('Receipts'!H837="","",'Receipts'!H837)</f>
        <v/>
      </c>
    </row>
    <row r="838">
      <c r="J838" t="str">
        <f>IF('Receipts'!E838="","",838)</f>
      </c>
      <c r="K838" s="15" t="str">
        <f>IF('Receipts'!E838="","",IF(ISNUMBER('Receipts'!E838),'Receipts'!E838,DATEVALUE('Receipts'!E838)))</f>
      </c>
      <c r="L838" s="21" t="str">
        <f>IF('Receipts'!C838="","",'Receipts'!C838)</f>
        <v/>
      </c>
      <c r="M838" t="str">
        <f>IF('Receipts'!D838="","",'Receipts'!D838)</f>
        <v/>
      </c>
      <c r="N838" t="str">
        <f>IF('Receipts'!G838="","",'Receipts'!G838)</f>
        <v/>
      </c>
      <c r="O838" s="21" t="str">
        <f>IF('Receipts'!H838="","",'Receipts'!H838)</f>
        <v/>
      </c>
    </row>
    <row r="839">
      <c r="J839" t="str">
        <f>IF('Receipts'!E839="","",839)</f>
      </c>
      <c r="K839" s="15" t="str">
        <f>IF('Receipts'!E839="","",IF(ISNUMBER('Receipts'!E839),'Receipts'!E839,DATEVALUE('Receipts'!E839)))</f>
      </c>
      <c r="L839" s="21" t="str">
        <f>IF('Receipts'!C839="","",'Receipts'!C839)</f>
        <v/>
      </c>
      <c r="M839" t="str">
        <f>IF('Receipts'!D839="","",'Receipts'!D839)</f>
        <v/>
      </c>
      <c r="N839" t="str">
        <f>IF('Receipts'!G839="","",'Receipts'!G839)</f>
        <v/>
      </c>
      <c r="O839" s="21" t="str">
        <f>IF('Receipts'!H839="","",'Receipts'!H839)</f>
        <v/>
      </c>
    </row>
    <row r="840">
      <c r="J840" t="str">
        <f>IF('Receipts'!E840="","",840)</f>
      </c>
      <c r="K840" s="15" t="str">
        <f>IF('Receipts'!E840="","",IF(ISNUMBER('Receipts'!E840),'Receipts'!E840,DATEVALUE('Receipts'!E840)))</f>
      </c>
      <c r="L840" s="21" t="str">
        <f>IF('Receipts'!C840="","",'Receipts'!C840)</f>
        <v/>
      </c>
      <c r="M840" t="str">
        <f>IF('Receipts'!D840="","",'Receipts'!D840)</f>
        <v/>
      </c>
      <c r="N840" t="str">
        <f>IF('Receipts'!G840="","",'Receipts'!G840)</f>
        <v/>
      </c>
      <c r="O840" s="21" t="str">
        <f>IF('Receipts'!H840="","",'Receipts'!H840)</f>
        <v/>
      </c>
    </row>
    <row r="841">
      <c r="J841" t="str">
        <f>IF('Receipts'!E841="","",841)</f>
      </c>
      <c r="K841" s="15" t="str">
        <f>IF('Receipts'!E841="","",IF(ISNUMBER('Receipts'!E841),'Receipts'!E841,DATEVALUE('Receipts'!E841)))</f>
      </c>
      <c r="L841" s="21" t="str">
        <f>IF('Receipts'!C841="","",'Receipts'!C841)</f>
        <v/>
      </c>
      <c r="M841" t="str">
        <f>IF('Receipts'!D841="","",'Receipts'!D841)</f>
        <v/>
      </c>
      <c r="N841" t="str">
        <f>IF('Receipts'!G841="","",'Receipts'!G841)</f>
        <v/>
      </c>
      <c r="O841" s="21" t="str">
        <f>IF('Receipts'!H841="","",'Receipts'!H841)</f>
        <v/>
      </c>
    </row>
    <row r="842">
      <c r="J842" t="str">
        <f>IF('Receipts'!E842="","",842)</f>
      </c>
      <c r="K842" s="15" t="str">
        <f>IF('Receipts'!E842="","",IF(ISNUMBER('Receipts'!E842),'Receipts'!E842,DATEVALUE('Receipts'!E842)))</f>
      </c>
      <c r="L842" s="21" t="str">
        <f>IF('Receipts'!C842="","",'Receipts'!C842)</f>
        <v/>
      </c>
      <c r="M842" t="str">
        <f>IF('Receipts'!D842="","",'Receipts'!D842)</f>
        <v/>
      </c>
      <c r="N842" t="str">
        <f>IF('Receipts'!G842="","",'Receipts'!G842)</f>
        <v/>
      </c>
      <c r="O842" s="21" t="str">
        <f>IF('Receipts'!H842="","",'Receipts'!H842)</f>
        <v/>
      </c>
    </row>
    <row r="843">
      <c r="J843" t="str">
        <f>IF('Receipts'!E843="","",843)</f>
      </c>
      <c r="K843" s="15" t="str">
        <f>IF('Receipts'!E843="","",IF(ISNUMBER('Receipts'!E843),'Receipts'!E843,DATEVALUE('Receipts'!E843)))</f>
      </c>
      <c r="L843" s="21" t="str">
        <f>IF('Receipts'!C843="","",'Receipts'!C843)</f>
        <v/>
      </c>
      <c r="M843" t="str">
        <f>IF('Receipts'!D843="","",'Receipts'!D843)</f>
        <v/>
      </c>
      <c r="N843" t="str">
        <f>IF('Receipts'!G843="","",'Receipts'!G843)</f>
        <v/>
      </c>
      <c r="O843" s="21" t="str">
        <f>IF('Receipts'!H843="","",'Receipts'!H843)</f>
        <v/>
      </c>
    </row>
    <row r="844">
      <c r="J844" t="str">
        <f>IF('Receipts'!E844="","",844)</f>
      </c>
      <c r="K844" s="15" t="str">
        <f>IF('Receipts'!E844="","",IF(ISNUMBER('Receipts'!E844),'Receipts'!E844,DATEVALUE('Receipts'!E844)))</f>
      </c>
      <c r="L844" s="21" t="str">
        <f>IF('Receipts'!C844="","",'Receipts'!C844)</f>
        <v/>
      </c>
      <c r="M844" t="str">
        <f>IF('Receipts'!D844="","",'Receipts'!D844)</f>
        <v/>
      </c>
      <c r="N844" t="str">
        <f>IF('Receipts'!G844="","",'Receipts'!G844)</f>
        <v/>
      </c>
      <c r="O844" s="21" t="str">
        <f>IF('Receipts'!H844="","",'Receipts'!H844)</f>
        <v/>
      </c>
    </row>
    <row r="845">
      <c r="J845" t="str">
        <f>IF('Receipts'!E845="","",845)</f>
      </c>
      <c r="K845" s="15" t="str">
        <f>IF('Receipts'!E845="","",IF(ISNUMBER('Receipts'!E845),'Receipts'!E845,DATEVALUE('Receipts'!E845)))</f>
      </c>
      <c r="L845" s="21" t="str">
        <f>IF('Receipts'!C845="","",'Receipts'!C845)</f>
        <v/>
      </c>
      <c r="M845" t="str">
        <f>IF('Receipts'!D845="","",'Receipts'!D845)</f>
        <v/>
      </c>
      <c r="N845" t="str">
        <f>IF('Receipts'!G845="","",'Receipts'!G845)</f>
        <v/>
      </c>
      <c r="O845" s="21" t="str">
        <f>IF('Receipts'!H845="","",'Receipts'!H845)</f>
        <v/>
      </c>
    </row>
    <row r="846">
      <c r="J846" t="str">
        <f>IF('Receipts'!E846="","",846)</f>
      </c>
      <c r="K846" s="15" t="str">
        <f>IF('Receipts'!E846="","",IF(ISNUMBER('Receipts'!E846),'Receipts'!E846,DATEVALUE('Receipts'!E846)))</f>
      </c>
      <c r="L846" s="21" t="str">
        <f>IF('Receipts'!C846="","",'Receipts'!C846)</f>
        <v/>
      </c>
      <c r="M846" t="str">
        <f>IF('Receipts'!D846="","",'Receipts'!D846)</f>
        <v/>
      </c>
      <c r="N846" t="str">
        <f>IF('Receipts'!G846="","",'Receipts'!G846)</f>
        <v/>
      </c>
      <c r="O846" s="21" t="str">
        <f>IF('Receipts'!H846="","",'Receipts'!H846)</f>
        <v/>
      </c>
    </row>
    <row r="847">
      <c r="J847" t="str">
        <f>IF('Receipts'!E847="","",847)</f>
      </c>
      <c r="K847" s="15" t="str">
        <f>IF('Receipts'!E847="","",IF(ISNUMBER('Receipts'!E847),'Receipts'!E847,DATEVALUE('Receipts'!E847)))</f>
      </c>
      <c r="L847" s="21" t="str">
        <f>IF('Receipts'!C847="","",'Receipts'!C847)</f>
        <v/>
      </c>
      <c r="M847" t="str">
        <f>IF('Receipts'!D847="","",'Receipts'!D847)</f>
        <v/>
      </c>
      <c r="N847" t="str">
        <f>IF('Receipts'!G847="","",'Receipts'!G847)</f>
        <v/>
      </c>
      <c r="O847" s="21" t="str">
        <f>IF('Receipts'!H847="","",'Receipts'!H847)</f>
        <v/>
      </c>
    </row>
    <row r="848">
      <c r="J848" t="str">
        <f>IF('Receipts'!E848="","",848)</f>
      </c>
      <c r="K848" s="15" t="str">
        <f>IF('Receipts'!E848="","",IF(ISNUMBER('Receipts'!E848),'Receipts'!E848,DATEVALUE('Receipts'!E848)))</f>
      </c>
      <c r="L848" s="21" t="str">
        <f>IF('Receipts'!C848="","",'Receipts'!C848)</f>
        <v/>
      </c>
      <c r="M848" t="str">
        <f>IF('Receipts'!D848="","",'Receipts'!D848)</f>
        <v/>
      </c>
      <c r="N848" t="str">
        <f>IF('Receipts'!G848="","",'Receipts'!G848)</f>
        <v/>
      </c>
      <c r="O848" s="21" t="str">
        <f>IF('Receipts'!H848="","",'Receipts'!H848)</f>
        <v/>
      </c>
    </row>
    <row r="849">
      <c r="J849" t="str">
        <f>IF('Receipts'!E849="","",849)</f>
      </c>
      <c r="K849" s="15" t="str">
        <f>IF('Receipts'!E849="","",IF(ISNUMBER('Receipts'!E849),'Receipts'!E849,DATEVALUE('Receipts'!E849)))</f>
      </c>
      <c r="L849" s="21" t="str">
        <f>IF('Receipts'!C849="","",'Receipts'!C849)</f>
        <v/>
      </c>
      <c r="M849" t="str">
        <f>IF('Receipts'!D849="","",'Receipts'!D849)</f>
        <v/>
      </c>
      <c r="N849" t="str">
        <f>IF('Receipts'!G849="","",'Receipts'!G849)</f>
        <v/>
      </c>
      <c r="O849" s="21" t="str">
        <f>IF('Receipts'!H849="","",'Receipts'!H849)</f>
        <v/>
      </c>
    </row>
    <row r="850">
      <c r="J850" t="str">
        <f>IF('Receipts'!E850="","",850)</f>
      </c>
      <c r="K850" s="15" t="str">
        <f>IF('Receipts'!E850="","",IF(ISNUMBER('Receipts'!E850),'Receipts'!E850,DATEVALUE('Receipts'!E850)))</f>
      </c>
      <c r="L850" s="21" t="str">
        <f>IF('Receipts'!C850="","",'Receipts'!C850)</f>
        <v/>
      </c>
      <c r="M850" t="str">
        <f>IF('Receipts'!D850="","",'Receipts'!D850)</f>
        <v/>
      </c>
      <c r="N850" t="str">
        <f>IF('Receipts'!G850="","",'Receipts'!G850)</f>
        <v/>
      </c>
      <c r="O850" s="21" t="str">
        <f>IF('Receipts'!H850="","",'Receipts'!H850)</f>
        <v/>
      </c>
    </row>
    <row r="851">
      <c r="J851" t="str">
        <f>IF('Receipts'!E851="","",851)</f>
      </c>
      <c r="K851" s="15" t="str">
        <f>IF('Receipts'!E851="","",IF(ISNUMBER('Receipts'!E851),'Receipts'!E851,DATEVALUE('Receipts'!E851)))</f>
      </c>
      <c r="L851" s="21" t="str">
        <f>IF('Receipts'!C851="","",'Receipts'!C851)</f>
        <v/>
      </c>
      <c r="M851" t="str">
        <f>IF('Receipts'!D851="","",'Receipts'!D851)</f>
        <v/>
      </c>
      <c r="N851" t="str">
        <f>IF('Receipts'!G851="","",'Receipts'!G851)</f>
        <v/>
      </c>
      <c r="O851" s="21" t="str">
        <f>IF('Receipts'!H851="","",'Receipts'!H851)</f>
        <v/>
      </c>
    </row>
    <row r="852">
      <c r="J852" t="str">
        <f>IF('Receipts'!E852="","",852)</f>
      </c>
      <c r="K852" s="15" t="str">
        <f>IF('Receipts'!E852="","",IF(ISNUMBER('Receipts'!E852),'Receipts'!E852,DATEVALUE('Receipts'!E852)))</f>
      </c>
      <c r="L852" s="21" t="str">
        <f>IF('Receipts'!C852="","",'Receipts'!C852)</f>
        <v/>
      </c>
      <c r="M852" t="str">
        <f>IF('Receipts'!D852="","",'Receipts'!D852)</f>
        <v/>
      </c>
      <c r="N852" t="str">
        <f>IF('Receipts'!G852="","",'Receipts'!G852)</f>
        <v/>
      </c>
      <c r="O852" s="21" t="str">
        <f>IF('Receipts'!H852="","",'Receipts'!H852)</f>
        <v/>
      </c>
    </row>
    <row r="853">
      <c r="J853" t="str">
        <f>IF('Receipts'!E853="","",853)</f>
      </c>
      <c r="K853" s="15" t="str">
        <f>IF('Receipts'!E853="","",IF(ISNUMBER('Receipts'!E853),'Receipts'!E853,DATEVALUE('Receipts'!E853)))</f>
      </c>
      <c r="L853" s="21" t="str">
        <f>IF('Receipts'!C853="","",'Receipts'!C853)</f>
        <v/>
      </c>
      <c r="M853" t="str">
        <f>IF('Receipts'!D853="","",'Receipts'!D853)</f>
        <v/>
      </c>
      <c r="N853" t="str">
        <f>IF('Receipts'!G853="","",'Receipts'!G853)</f>
        <v/>
      </c>
      <c r="O853" s="21" t="str">
        <f>IF('Receipts'!H853="","",'Receipts'!H853)</f>
        <v/>
      </c>
    </row>
    <row r="854">
      <c r="J854" t="str">
        <f>IF('Receipts'!E854="","",854)</f>
      </c>
      <c r="K854" s="15" t="str">
        <f>IF('Receipts'!E854="","",IF(ISNUMBER('Receipts'!E854),'Receipts'!E854,DATEVALUE('Receipts'!E854)))</f>
      </c>
      <c r="L854" s="21" t="str">
        <f>IF('Receipts'!C854="","",'Receipts'!C854)</f>
        <v/>
      </c>
      <c r="M854" t="str">
        <f>IF('Receipts'!D854="","",'Receipts'!D854)</f>
        <v/>
      </c>
      <c r="N854" t="str">
        <f>IF('Receipts'!G854="","",'Receipts'!G854)</f>
        <v/>
      </c>
      <c r="O854" s="21" t="str">
        <f>IF('Receipts'!H854="","",'Receipts'!H854)</f>
        <v/>
      </c>
    </row>
    <row r="855">
      <c r="J855" t="str">
        <f>IF('Receipts'!E855="","",855)</f>
      </c>
      <c r="K855" s="15" t="str">
        <f>IF('Receipts'!E855="","",IF(ISNUMBER('Receipts'!E855),'Receipts'!E855,DATEVALUE('Receipts'!E855)))</f>
      </c>
      <c r="L855" s="21" t="str">
        <f>IF('Receipts'!C855="","",'Receipts'!C855)</f>
        <v/>
      </c>
      <c r="M855" t="str">
        <f>IF('Receipts'!D855="","",'Receipts'!D855)</f>
        <v/>
      </c>
      <c r="N855" t="str">
        <f>IF('Receipts'!G855="","",'Receipts'!G855)</f>
        <v/>
      </c>
      <c r="O855" s="21" t="str">
        <f>IF('Receipts'!H855="","",'Receipts'!H855)</f>
        <v/>
      </c>
    </row>
    <row r="856">
      <c r="J856" t="str">
        <f>IF('Receipts'!E856="","",856)</f>
      </c>
      <c r="K856" s="15" t="str">
        <f>IF('Receipts'!E856="","",IF(ISNUMBER('Receipts'!E856),'Receipts'!E856,DATEVALUE('Receipts'!E856)))</f>
      </c>
      <c r="L856" s="21" t="str">
        <f>IF('Receipts'!C856="","",'Receipts'!C856)</f>
        <v/>
      </c>
      <c r="M856" t="str">
        <f>IF('Receipts'!D856="","",'Receipts'!D856)</f>
        <v/>
      </c>
      <c r="N856" t="str">
        <f>IF('Receipts'!G856="","",'Receipts'!G856)</f>
        <v/>
      </c>
      <c r="O856" s="21" t="str">
        <f>IF('Receipts'!H856="","",'Receipts'!H856)</f>
        <v/>
      </c>
    </row>
    <row r="857">
      <c r="J857" t="str">
        <f>IF('Receipts'!E857="","",857)</f>
      </c>
      <c r="K857" s="15" t="str">
        <f>IF('Receipts'!E857="","",IF(ISNUMBER('Receipts'!E857),'Receipts'!E857,DATEVALUE('Receipts'!E857)))</f>
      </c>
      <c r="L857" s="21" t="str">
        <f>IF('Receipts'!C857="","",'Receipts'!C857)</f>
        <v/>
      </c>
      <c r="M857" t="str">
        <f>IF('Receipts'!D857="","",'Receipts'!D857)</f>
        <v/>
      </c>
      <c r="N857" t="str">
        <f>IF('Receipts'!G857="","",'Receipts'!G857)</f>
        <v/>
      </c>
      <c r="O857" s="21" t="str">
        <f>IF('Receipts'!H857="","",'Receipts'!H857)</f>
        <v/>
      </c>
    </row>
    <row r="858">
      <c r="J858" t="str">
        <f>IF('Receipts'!E858="","",858)</f>
      </c>
      <c r="K858" s="15" t="str">
        <f>IF('Receipts'!E858="","",IF(ISNUMBER('Receipts'!E858),'Receipts'!E858,DATEVALUE('Receipts'!E858)))</f>
      </c>
      <c r="L858" s="21" t="str">
        <f>IF('Receipts'!C858="","",'Receipts'!C858)</f>
        <v/>
      </c>
      <c r="M858" t="str">
        <f>IF('Receipts'!D858="","",'Receipts'!D858)</f>
        <v/>
      </c>
      <c r="N858" t="str">
        <f>IF('Receipts'!G858="","",'Receipts'!G858)</f>
        <v/>
      </c>
      <c r="O858" s="21" t="str">
        <f>IF('Receipts'!H858="","",'Receipts'!H858)</f>
        <v/>
      </c>
    </row>
    <row r="859">
      <c r="J859" t="str">
        <f>IF('Receipts'!E859="","",859)</f>
      </c>
      <c r="K859" s="15" t="str">
        <f>IF('Receipts'!E859="","",IF(ISNUMBER('Receipts'!E859),'Receipts'!E859,DATEVALUE('Receipts'!E859)))</f>
      </c>
      <c r="L859" s="21" t="str">
        <f>IF('Receipts'!C859="","",'Receipts'!C859)</f>
        <v/>
      </c>
      <c r="M859" t="str">
        <f>IF('Receipts'!D859="","",'Receipts'!D859)</f>
        <v/>
      </c>
      <c r="N859" t="str">
        <f>IF('Receipts'!G859="","",'Receipts'!G859)</f>
        <v/>
      </c>
      <c r="O859" s="21" t="str">
        <f>IF('Receipts'!H859="","",'Receipts'!H859)</f>
        <v/>
      </c>
    </row>
    <row r="860">
      <c r="J860" t="str">
        <f>IF('Receipts'!E860="","",860)</f>
      </c>
      <c r="K860" s="15" t="str">
        <f>IF('Receipts'!E860="","",IF(ISNUMBER('Receipts'!E860),'Receipts'!E860,DATEVALUE('Receipts'!E860)))</f>
      </c>
      <c r="L860" s="21" t="str">
        <f>IF('Receipts'!C860="","",'Receipts'!C860)</f>
        <v/>
      </c>
      <c r="M860" t="str">
        <f>IF('Receipts'!D860="","",'Receipts'!D860)</f>
        <v/>
      </c>
      <c r="N860" t="str">
        <f>IF('Receipts'!G860="","",'Receipts'!G860)</f>
        <v/>
      </c>
      <c r="O860" s="21" t="str">
        <f>IF('Receipts'!H860="","",'Receipts'!H860)</f>
        <v/>
      </c>
    </row>
    <row r="861">
      <c r="J861" t="str">
        <f>IF('Receipts'!E861="","",861)</f>
      </c>
      <c r="K861" s="15" t="str">
        <f>IF('Receipts'!E861="","",IF(ISNUMBER('Receipts'!E861),'Receipts'!E861,DATEVALUE('Receipts'!E861)))</f>
      </c>
      <c r="L861" s="21" t="str">
        <f>IF('Receipts'!C861="","",'Receipts'!C861)</f>
        <v/>
      </c>
      <c r="M861" t="str">
        <f>IF('Receipts'!D861="","",'Receipts'!D861)</f>
        <v/>
      </c>
      <c r="N861" t="str">
        <f>IF('Receipts'!G861="","",'Receipts'!G861)</f>
        <v/>
      </c>
      <c r="O861" s="21" t="str">
        <f>IF('Receipts'!H861="","",'Receipts'!H861)</f>
        <v/>
      </c>
    </row>
    <row r="862">
      <c r="J862" t="str">
        <f>IF('Receipts'!E862="","",862)</f>
      </c>
      <c r="K862" s="15" t="str">
        <f>IF('Receipts'!E862="","",IF(ISNUMBER('Receipts'!E862),'Receipts'!E862,DATEVALUE('Receipts'!E862)))</f>
      </c>
      <c r="L862" s="21" t="str">
        <f>IF('Receipts'!C862="","",'Receipts'!C862)</f>
        <v/>
      </c>
      <c r="M862" t="str">
        <f>IF('Receipts'!D862="","",'Receipts'!D862)</f>
        <v/>
      </c>
      <c r="N862" t="str">
        <f>IF('Receipts'!G862="","",'Receipts'!G862)</f>
        <v/>
      </c>
      <c r="O862" s="21" t="str">
        <f>IF('Receipts'!H862="","",'Receipts'!H862)</f>
        <v/>
      </c>
    </row>
    <row r="863">
      <c r="J863" t="str">
        <f>IF('Receipts'!E863="","",863)</f>
      </c>
      <c r="K863" s="15" t="str">
        <f>IF('Receipts'!E863="","",IF(ISNUMBER('Receipts'!E863),'Receipts'!E863,DATEVALUE('Receipts'!E863)))</f>
      </c>
      <c r="L863" s="21" t="str">
        <f>IF('Receipts'!C863="","",'Receipts'!C863)</f>
        <v/>
      </c>
      <c r="M863" t="str">
        <f>IF('Receipts'!D863="","",'Receipts'!D863)</f>
        <v/>
      </c>
      <c r="N863" t="str">
        <f>IF('Receipts'!G863="","",'Receipts'!G863)</f>
        <v/>
      </c>
      <c r="O863" s="21" t="str">
        <f>IF('Receipts'!H863="","",'Receipts'!H863)</f>
        <v/>
      </c>
    </row>
    <row r="864">
      <c r="J864" t="str">
        <f>IF('Receipts'!E864="","",864)</f>
      </c>
      <c r="K864" s="15" t="str">
        <f>IF('Receipts'!E864="","",IF(ISNUMBER('Receipts'!E864),'Receipts'!E864,DATEVALUE('Receipts'!E864)))</f>
      </c>
      <c r="L864" s="21" t="str">
        <f>IF('Receipts'!C864="","",'Receipts'!C864)</f>
        <v/>
      </c>
      <c r="M864" t="str">
        <f>IF('Receipts'!D864="","",'Receipts'!D864)</f>
        <v/>
      </c>
      <c r="N864" t="str">
        <f>IF('Receipts'!G864="","",'Receipts'!G864)</f>
        <v/>
      </c>
      <c r="O864" s="21" t="str">
        <f>IF('Receipts'!H864="","",'Receipts'!H864)</f>
        <v/>
      </c>
    </row>
    <row r="865">
      <c r="J865" t="str">
        <f>IF('Receipts'!E865="","",865)</f>
      </c>
      <c r="K865" s="15" t="str">
        <f>IF('Receipts'!E865="","",IF(ISNUMBER('Receipts'!E865),'Receipts'!E865,DATEVALUE('Receipts'!E865)))</f>
      </c>
      <c r="L865" s="21" t="str">
        <f>IF('Receipts'!C865="","",'Receipts'!C865)</f>
        <v/>
      </c>
      <c r="M865" t="str">
        <f>IF('Receipts'!D865="","",'Receipts'!D865)</f>
        <v/>
      </c>
      <c r="N865" t="str">
        <f>IF('Receipts'!G865="","",'Receipts'!G865)</f>
        <v/>
      </c>
      <c r="O865" s="21" t="str">
        <f>IF('Receipts'!H865="","",'Receipts'!H865)</f>
        <v/>
      </c>
    </row>
    <row r="866">
      <c r="J866" t="str">
        <f>IF('Receipts'!E866="","",866)</f>
      </c>
      <c r="K866" s="15" t="str">
        <f>IF('Receipts'!E866="","",IF(ISNUMBER('Receipts'!E866),'Receipts'!E866,DATEVALUE('Receipts'!E866)))</f>
      </c>
      <c r="L866" s="21" t="str">
        <f>IF('Receipts'!C866="","",'Receipts'!C866)</f>
        <v/>
      </c>
      <c r="M866" t="str">
        <f>IF('Receipts'!D866="","",'Receipts'!D866)</f>
        <v/>
      </c>
      <c r="N866" t="str">
        <f>IF('Receipts'!G866="","",'Receipts'!G866)</f>
        <v/>
      </c>
      <c r="O866" s="21" t="str">
        <f>IF('Receipts'!H866="","",'Receipts'!H866)</f>
        <v/>
      </c>
    </row>
    <row r="867">
      <c r="J867" t="str">
        <f>IF('Receipts'!E867="","",867)</f>
      </c>
      <c r="K867" s="15" t="str">
        <f>IF('Receipts'!E867="","",IF(ISNUMBER('Receipts'!E867),'Receipts'!E867,DATEVALUE('Receipts'!E867)))</f>
      </c>
      <c r="L867" s="21" t="str">
        <f>IF('Receipts'!C867="","",'Receipts'!C867)</f>
        <v/>
      </c>
      <c r="M867" t="str">
        <f>IF('Receipts'!D867="","",'Receipts'!D867)</f>
        <v/>
      </c>
      <c r="N867" t="str">
        <f>IF('Receipts'!G867="","",'Receipts'!G867)</f>
        <v/>
      </c>
      <c r="O867" s="21" t="str">
        <f>IF('Receipts'!H867="","",'Receipts'!H867)</f>
        <v/>
      </c>
    </row>
    <row r="868">
      <c r="J868" t="str">
        <f>IF('Receipts'!E868="","",868)</f>
      </c>
      <c r="K868" s="15" t="str">
        <f>IF('Receipts'!E868="","",IF(ISNUMBER('Receipts'!E868),'Receipts'!E868,DATEVALUE('Receipts'!E868)))</f>
      </c>
      <c r="L868" s="21" t="str">
        <f>IF('Receipts'!C868="","",'Receipts'!C868)</f>
        <v/>
      </c>
      <c r="M868" t="str">
        <f>IF('Receipts'!D868="","",'Receipts'!D868)</f>
        <v/>
      </c>
      <c r="N868" t="str">
        <f>IF('Receipts'!G868="","",'Receipts'!G868)</f>
        <v/>
      </c>
      <c r="O868" s="21" t="str">
        <f>IF('Receipts'!H868="","",'Receipts'!H868)</f>
        <v/>
      </c>
    </row>
    <row r="869">
      <c r="J869" t="str">
        <f>IF('Receipts'!E869="","",869)</f>
      </c>
      <c r="K869" s="15" t="str">
        <f>IF('Receipts'!E869="","",IF(ISNUMBER('Receipts'!E869),'Receipts'!E869,DATEVALUE('Receipts'!E869)))</f>
      </c>
      <c r="L869" s="21" t="str">
        <f>IF('Receipts'!C869="","",'Receipts'!C869)</f>
        <v/>
      </c>
      <c r="M869" t="str">
        <f>IF('Receipts'!D869="","",'Receipts'!D869)</f>
        <v/>
      </c>
      <c r="N869" t="str">
        <f>IF('Receipts'!G869="","",'Receipts'!G869)</f>
        <v/>
      </c>
      <c r="O869" s="21" t="str">
        <f>IF('Receipts'!H869="","",'Receipts'!H869)</f>
        <v/>
      </c>
    </row>
    <row r="870">
      <c r="J870" t="str">
        <f>IF('Receipts'!E870="","",870)</f>
      </c>
      <c r="K870" s="15" t="str">
        <f>IF('Receipts'!E870="","",IF(ISNUMBER('Receipts'!E870),'Receipts'!E870,DATEVALUE('Receipts'!E870)))</f>
      </c>
      <c r="L870" s="21" t="str">
        <f>IF('Receipts'!C870="","",'Receipts'!C870)</f>
        <v/>
      </c>
      <c r="M870" t="str">
        <f>IF('Receipts'!D870="","",'Receipts'!D870)</f>
        <v/>
      </c>
      <c r="N870" t="str">
        <f>IF('Receipts'!G870="","",'Receipts'!G870)</f>
        <v/>
      </c>
      <c r="O870" s="21" t="str">
        <f>IF('Receipts'!H870="","",'Receipts'!H870)</f>
        <v/>
      </c>
    </row>
    <row r="871">
      <c r="J871" t="str">
        <f>IF('Receipts'!E871="","",871)</f>
      </c>
      <c r="K871" s="15" t="str">
        <f>IF('Receipts'!E871="","",IF(ISNUMBER('Receipts'!E871),'Receipts'!E871,DATEVALUE('Receipts'!E871)))</f>
      </c>
      <c r="L871" s="21" t="str">
        <f>IF('Receipts'!C871="","",'Receipts'!C871)</f>
        <v/>
      </c>
      <c r="M871" t="str">
        <f>IF('Receipts'!D871="","",'Receipts'!D871)</f>
        <v/>
      </c>
      <c r="N871" t="str">
        <f>IF('Receipts'!G871="","",'Receipts'!G871)</f>
        <v/>
      </c>
      <c r="O871" s="21" t="str">
        <f>IF('Receipts'!H871="","",'Receipts'!H871)</f>
        <v/>
      </c>
    </row>
    <row r="872">
      <c r="J872" t="str">
        <f>IF('Receipts'!E872="","",872)</f>
      </c>
      <c r="K872" s="15" t="str">
        <f>IF('Receipts'!E872="","",IF(ISNUMBER('Receipts'!E872),'Receipts'!E872,DATEVALUE('Receipts'!E872)))</f>
      </c>
      <c r="L872" s="21" t="str">
        <f>IF('Receipts'!C872="","",'Receipts'!C872)</f>
        <v/>
      </c>
      <c r="M872" t="str">
        <f>IF('Receipts'!D872="","",'Receipts'!D872)</f>
        <v/>
      </c>
      <c r="N872" t="str">
        <f>IF('Receipts'!G872="","",'Receipts'!G872)</f>
        <v/>
      </c>
      <c r="O872" s="21" t="str">
        <f>IF('Receipts'!H872="","",'Receipts'!H872)</f>
        <v/>
      </c>
    </row>
    <row r="873">
      <c r="J873" t="str">
        <f>IF('Receipts'!E873="","",873)</f>
      </c>
      <c r="K873" s="15" t="str">
        <f>IF('Receipts'!E873="","",IF(ISNUMBER('Receipts'!E873),'Receipts'!E873,DATEVALUE('Receipts'!E873)))</f>
      </c>
      <c r="L873" s="21" t="str">
        <f>IF('Receipts'!C873="","",'Receipts'!C873)</f>
        <v/>
      </c>
      <c r="M873" t="str">
        <f>IF('Receipts'!D873="","",'Receipts'!D873)</f>
        <v/>
      </c>
      <c r="N873" t="str">
        <f>IF('Receipts'!G873="","",'Receipts'!G873)</f>
        <v/>
      </c>
      <c r="O873" s="21" t="str">
        <f>IF('Receipts'!H873="","",'Receipts'!H873)</f>
        <v/>
      </c>
    </row>
    <row r="874">
      <c r="J874" t="str">
        <f>IF('Receipts'!E874="","",874)</f>
      </c>
      <c r="K874" s="15" t="str">
        <f>IF('Receipts'!E874="","",IF(ISNUMBER('Receipts'!E874),'Receipts'!E874,DATEVALUE('Receipts'!E874)))</f>
      </c>
      <c r="L874" s="21" t="str">
        <f>IF('Receipts'!C874="","",'Receipts'!C874)</f>
        <v/>
      </c>
      <c r="M874" t="str">
        <f>IF('Receipts'!D874="","",'Receipts'!D874)</f>
        <v/>
      </c>
      <c r="N874" t="str">
        <f>IF('Receipts'!G874="","",'Receipts'!G874)</f>
        <v/>
      </c>
      <c r="O874" s="21" t="str">
        <f>IF('Receipts'!H874="","",'Receipts'!H874)</f>
        <v/>
      </c>
    </row>
    <row r="875">
      <c r="J875" t="str">
        <f>IF('Receipts'!E875="","",875)</f>
      </c>
      <c r="K875" s="15" t="str">
        <f>IF('Receipts'!E875="","",IF(ISNUMBER('Receipts'!E875),'Receipts'!E875,DATEVALUE('Receipts'!E875)))</f>
      </c>
      <c r="L875" s="21" t="str">
        <f>IF('Receipts'!C875="","",'Receipts'!C875)</f>
        <v/>
      </c>
      <c r="M875" t="str">
        <f>IF('Receipts'!D875="","",'Receipts'!D875)</f>
        <v/>
      </c>
      <c r="N875" t="str">
        <f>IF('Receipts'!G875="","",'Receipts'!G875)</f>
        <v/>
      </c>
      <c r="O875" s="21" t="str">
        <f>IF('Receipts'!H875="","",'Receipts'!H875)</f>
        <v/>
      </c>
    </row>
    <row r="876">
      <c r="J876" t="str">
        <f>IF('Receipts'!E876="","",876)</f>
      </c>
      <c r="K876" s="15" t="str">
        <f>IF('Receipts'!E876="","",IF(ISNUMBER('Receipts'!E876),'Receipts'!E876,DATEVALUE('Receipts'!E876)))</f>
      </c>
      <c r="L876" s="21" t="str">
        <f>IF('Receipts'!C876="","",'Receipts'!C876)</f>
        <v/>
      </c>
      <c r="M876" t="str">
        <f>IF('Receipts'!D876="","",'Receipts'!D876)</f>
        <v/>
      </c>
      <c r="N876" t="str">
        <f>IF('Receipts'!G876="","",'Receipts'!G876)</f>
        <v/>
      </c>
      <c r="O876" s="21" t="str">
        <f>IF('Receipts'!H876="","",'Receipts'!H876)</f>
        <v/>
      </c>
    </row>
    <row r="877">
      <c r="J877" t="str">
        <f>IF('Receipts'!E877="","",877)</f>
      </c>
      <c r="K877" s="15" t="str">
        <f>IF('Receipts'!E877="","",IF(ISNUMBER('Receipts'!E877),'Receipts'!E877,DATEVALUE('Receipts'!E877)))</f>
      </c>
      <c r="L877" s="21" t="str">
        <f>IF('Receipts'!C877="","",'Receipts'!C877)</f>
        <v/>
      </c>
      <c r="M877" t="str">
        <f>IF('Receipts'!D877="","",'Receipts'!D877)</f>
        <v/>
      </c>
      <c r="N877" t="str">
        <f>IF('Receipts'!G877="","",'Receipts'!G877)</f>
        <v/>
      </c>
      <c r="O877" s="21" t="str">
        <f>IF('Receipts'!H877="","",'Receipts'!H877)</f>
        <v/>
      </c>
    </row>
    <row r="878">
      <c r="J878" t="str">
        <f>IF('Receipts'!E878="","",878)</f>
      </c>
      <c r="K878" s="15" t="str">
        <f>IF('Receipts'!E878="","",IF(ISNUMBER('Receipts'!E878),'Receipts'!E878,DATEVALUE('Receipts'!E878)))</f>
      </c>
      <c r="L878" s="21" t="str">
        <f>IF('Receipts'!C878="","",'Receipts'!C878)</f>
        <v/>
      </c>
      <c r="M878" t="str">
        <f>IF('Receipts'!D878="","",'Receipts'!D878)</f>
        <v/>
      </c>
      <c r="N878" t="str">
        <f>IF('Receipts'!G878="","",'Receipts'!G878)</f>
        <v/>
      </c>
      <c r="O878" s="21" t="str">
        <f>IF('Receipts'!H878="","",'Receipts'!H878)</f>
        <v/>
      </c>
    </row>
    <row r="879">
      <c r="J879" t="str">
        <f>IF('Receipts'!E879="","",879)</f>
      </c>
      <c r="K879" s="15" t="str">
        <f>IF('Receipts'!E879="","",IF(ISNUMBER('Receipts'!E879),'Receipts'!E879,DATEVALUE('Receipts'!E879)))</f>
      </c>
      <c r="L879" s="21" t="str">
        <f>IF('Receipts'!C879="","",'Receipts'!C879)</f>
        <v/>
      </c>
      <c r="M879" t="str">
        <f>IF('Receipts'!D879="","",'Receipts'!D879)</f>
        <v/>
      </c>
      <c r="N879" t="str">
        <f>IF('Receipts'!G879="","",'Receipts'!G879)</f>
        <v/>
      </c>
      <c r="O879" s="21" t="str">
        <f>IF('Receipts'!H879="","",'Receipts'!H879)</f>
        <v/>
      </c>
    </row>
    <row r="880">
      <c r="J880" t="str">
        <f>IF('Receipts'!E880="","",880)</f>
      </c>
      <c r="K880" s="15" t="str">
        <f>IF('Receipts'!E880="","",IF(ISNUMBER('Receipts'!E880),'Receipts'!E880,DATEVALUE('Receipts'!E880)))</f>
      </c>
      <c r="L880" s="21" t="str">
        <f>IF('Receipts'!C880="","",'Receipts'!C880)</f>
        <v/>
      </c>
      <c r="M880" t="str">
        <f>IF('Receipts'!D880="","",'Receipts'!D880)</f>
        <v/>
      </c>
      <c r="N880" t="str">
        <f>IF('Receipts'!G880="","",'Receipts'!G880)</f>
        <v/>
      </c>
      <c r="O880" s="21" t="str">
        <f>IF('Receipts'!H880="","",'Receipts'!H880)</f>
        <v/>
      </c>
    </row>
    <row r="881">
      <c r="J881" t="str">
        <f>IF('Receipts'!E881="","",881)</f>
      </c>
      <c r="K881" s="15" t="str">
        <f>IF('Receipts'!E881="","",IF(ISNUMBER('Receipts'!E881),'Receipts'!E881,DATEVALUE('Receipts'!E881)))</f>
      </c>
      <c r="L881" s="21" t="str">
        <f>IF('Receipts'!C881="","",'Receipts'!C881)</f>
        <v/>
      </c>
      <c r="M881" t="str">
        <f>IF('Receipts'!D881="","",'Receipts'!D881)</f>
        <v/>
      </c>
      <c r="N881" t="str">
        <f>IF('Receipts'!G881="","",'Receipts'!G881)</f>
        <v/>
      </c>
      <c r="O881" s="21" t="str">
        <f>IF('Receipts'!H881="","",'Receipts'!H881)</f>
        <v/>
      </c>
    </row>
    <row r="882">
      <c r="J882" t="str">
        <f>IF('Receipts'!E882="","",882)</f>
      </c>
      <c r="K882" s="15" t="str">
        <f>IF('Receipts'!E882="","",IF(ISNUMBER('Receipts'!E882),'Receipts'!E882,DATEVALUE('Receipts'!E882)))</f>
      </c>
      <c r="L882" s="21" t="str">
        <f>IF('Receipts'!C882="","",'Receipts'!C882)</f>
        <v/>
      </c>
      <c r="M882" t="str">
        <f>IF('Receipts'!D882="","",'Receipts'!D882)</f>
        <v/>
      </c>
      <c r="N882" t="str">
        <f>IF('Receipts'!G882="","",'Receipts'!G882)</f>
        <v/>
      </c>
      <c r="O882" s="21" t="str">
        <f>IF('Receipts'!H882="","",'Receipts'!H882)</f>
        <v/>
      </c>
    </row>
    <row r="883">
      <c r="J883" t="str">
        <f>IF('Receipts'!E883="","",883)</f>
      </c>
      <c r="K883" s="15" t="str">
        <f>IF('Receipts'!E883="","",IF(ISNUMBER('Receipts'!E883),'Receipts'!E883,DATEVALUE('Receipts'!E883)))</f>
      </c>
      <c r="L883" s="21" t="str">
        <f>IF('Receipts'!C883="","",'Receipts'!C883)</f>
        <v/>
      </c>
      <c r="M883" t="str">
        <f>IF('Receipts'!D883="","",'Receipts'!D883)</f>
        <v/>
      </c>
      <c r="N883" t="str">
        <f>IF('Receipts'!G883="","",'Receipts'!G883)</f>
        <v/>
      </c>
      <c r="O883" s="21" t="str">
        <f>IF('Receipts'!H883="","",'Receipts'!H883)</f>
        <v/>
      </c>
    </row>
    <row r="884">
      <c r="J884" t="str">
        <f>IF('Receipts'!E884="","",884)</f>
      </c>
      <c r="K884" s="15" t="str">
        <f>IF('Receipts'!E884="","",IF(ISNUMBER('Receipts'!E884),'Receipts'!E884,DATEVALUE('Receipts'!E884)))</f>
      </c>
      <c r="L884" s="21" t="str">
        <f>IF('Receipts'!C884="","",'Receipts'!C884)</f>
        <v/>
      </c>
      <c r="M884" t="str">
        <f>IF('Receipts'!D884="","",'Receipts'!D884)</f>
        <v/>
      </c>
      <c r="N884" t="str">
        <f>IF('Receipts'!G884="","",'Receipts'!G884)</f>
        <v/>
      </c>
      <c r="O884" s="21" t="str">
        <f>IF('Receipts'!H884="","",'Receipts'!H884)</f>
        <v/>
      </c>
    </row>
    <row r="885">
      <c r="J885" t="str">
        <f>IF('Receipts'!E885="","",885)</f>
      </c>
      <c r="K885" s="15" t="str">
        <f>IF('Receipts'!E885="","",IF(ISNUMBER('Receipts'!E885),'Receipts'!E885,DATEVALUE('Receipts'!E885)))</f>
      </c>
      <c r="L885" s="21" t="str">
        <f>IF('Receipts'!C885="","",'Receipts'!C885)</f>
        <v/>
      </c>
      <c r="M885" t="str">
        <f>IF('Receipts'!D885="","",'Receipts'!D885)</f>
        <v/>
      </c>
      <c r="N885" t="str">
        <f>IF('Receipts'!G885="","",'Receipts'!G885)</f>
        <v/>
      </c>
      <c r="O885" s="21" t="str">
        <f>IF('Receipts'!H885="","",'Receipts'!H885)</f>
        <v/>
      </c>
    </row>
    <row r="886">
      <c r="J886" t="str">
        <f>IF('Receipts'!E886="","",886)</f>
      </c>
      <c r="K886" s="15" t="str">
        <f>IF('Receipts'!E886="","",IF(ISNUMBER('Receipts'!E886),'Receipts'!E886,DATEVALUE('Receipts'!E886)))</f>
      </c>
      <c r="L886" s="21" t="str">
        <f>IF('Receipts'!C886="","",'Receipts'!C886)</f>
        <v/>
      </c>
      <c r="M886" t="str">
        <f>IF('Receipts'!D886="","",'Receipts'!D886)</f>
        <v/>
      </c>
      <c r="N886" t="str">
        <f>IF('Receipts'!G886="","",'Receipts'!G886)</f>
        <v/>
      </c>
      <c r="O886" s="21" t="str">
        <f>IF('Receipts'!H886="","",'Receipts'!H886)</f>
        <v/>
      </c>
    </row>
    <row r="887">
      <c r="J887" t="str">
        <f>IF('Receipts'!E887="","",887)</f>
      </c>
      <c r="K887" s="15" t="str">
        <f>IF('Receipts'!E887="","",IF(ISNUMBER('Receipts'!E887),'Receipts'!E887,DATEVALUE('Receipts'!E887)))</f>
      </c>
      <c r="L887" s="21" t="str">
        <f>IF('Receipts'!C887="","",'Receipts'!C887)</f>
        <v/>
      </c>
      <c r="M887" t="str">
        <f>IF('Receipts'!D887="","",'Receipts'!D887)</f>
        <v/>
      </c>
      <c r="N887" t="str">
        <f>IF('Receipts'!G887="","",'Receipts'!G887)</f>
        <v/>
      </c>
      <c r="O887" s="21" t="str">
        <f>IF('Receipts'!H887="","",'Receipts'!H887)</f>
        <v/>
      </c>
    </row>
    <row r="888">
      <c r="J888" t="str">
        <f>IF('Receipts'!E888="","",888)</f>
      </c>
      <c r="K888" s="15" t="str">
        <f>IF('Receipts'!E888="","",IF(ISNUMBER('Receipts'!E888),'Receipts'!E888,DATEVALUE('Receipts'!E888)))</f>
      </c>
      <c r="L888" s="21" t="str">
        <f>IF('Receipts'!C888="","",'Receipts'!C888)</f>
        <v/>
      </c>
      <c r="M888" t="str">
        <f>IF('Receipts'!D888="","",'Receipts'!D888)</f>
        <v/>
      </c>
      <c r="N888" t="str">
        <f>IF('Receipts'!G888="","",'Receipts'!G888)</f>
        <v/>
      </c>
      <c r="O888" s="21" t="str">
        <f>IF('Receipts'!H888="","",'Receipts'!H888)</f>
        <v/>
      </c>
    </row>
    <row r="889">
      <c r="J889" t="str">
        <f>IF('Receipts'!E889="","",889)</f>
      </c>
      <c r="K889" s="15" t="str">
        <f>IF('Receipts'!E889="","",IF(ISNUMBER('Receipts'!E889),'Receipts'!E889,DATEVALUE('Receipts'!E889)))</f>
      </c>
      <c r="L889" s="21" t="str">
        <f>IF('Receipts'!C889="","",'Receipts'!C889)</f>
        <v/>
      </c>
      <c r="M889" t="str">
        <f>IF('Receipts'!D889="","",'Receipts'!D889)</f>
        <v/>
      </c>
      <c r="N889" t="str">
        <f>IF('Receipts'!G889="","",'Receipts'!G889)</f>
        <v/>
      </c>
      <c r="O889" s="21" t="str">
        <f>IF('Receipts'!H889="","",'Receipts'!H889)</f>
        <v/>
      </c>
    </row>
    <row r="890">
      <c r="J890" t="str">
        <f>IF('Receipts'!E890="","",890)</f>
      </c>
      <c r="K890" s="15" t="str">
        <f>IF('Receipts'!E890="","",IF(ISNUMBER('Receipts'!E890),'Receipts'!E890,DATEVALUE('Receipts'!E890)))</f>
      </c>
      <c r="L890" s="21" t="str">
        <f>IF('Receipts'!C890="","",'Receipts'!C890)</f>
        <v/>
      </c>
      <c r="M890" t="str">
        <f>IF('Receipts'!D890="","",'Receipts'!D890)</f>
        <v/>
      </c>
      <c r="N890" t="str">
        <f>IF('Receipts'!G890="","",'Receipts'!G890)</f>
        <v/>
      </c>
      <c r="O890" s="21" t="str">
        <f>IF('Receipts'!H890="","",'Receipts'!H890)</f>
        <v/>
      </c>
    </row>
    <row r="891">
      <c r="J891" t="str">
        <f>IF('Receipts'!E891="","",891)</f>
      </c>
      <c r="K891" s="15" t="str">
        <f>IF('Receipts'!E891="","",IF(ISNUMBER('Receipts'!E891),'Receipts'!E891,DATEVALUE('Receipts'!E891)))</f>
      </c>
      <c r="L891" s="21" t="str">
        <f>IF('Receipts'!C891="","",'Receipts'!C891)</f>
        <v/>
      </c>
      <c r="M891" t="str">
        <f>IF('Receipts'!D891="","",'Receipts'!D891)</f>
        <v/>
      </c>
      <c r="N891" t="str">
        <f>IF('Receipts'!G891="","",'Receipts'!G891)</f>
        <v/>
      </c>
      <c r="O891" s="21" t="str">
        <f>IF('Receipts'!H891="","",'Receipts'!H891)</f>
        <v/>
      </c>
    </row>
    <row r="892">
      <c r="J892" t="str">
        <f>IF('Receipts'!E892="","",892)</f>
      </c>
      <c r="K892" s="15" t="str">
        <f>IF('Receipts'!E892="","",IF(ISNUMBER('Receipts'!E892),'Receipts'!E892,DATEVALUE('Receipts'!E892)))</f>
      </c>
      <c r="L892" s="21" t="str">
        <f>IF('Receipts'!C892="","",'Receipts'!C892)</f>
        <v/>
      </c>
      <c r="M892" t="str">
        <f>IF('Receipts'!D892="","",'Receipts'!D892)</f>
        <v/>
      </c>
      <c r="N892" t="str">
        <f>IF('Receipts'!G892="","",'Receipts'!G892)</f>
        <v/>
      </c>
      <c r="O892" s="21" t="str">
        <f>IF('Receipts'!H892="","",'Receipts'!H892)</f>
        <v/>
      </c>
    </row>
    <row r="893">
      <c r="J893" t="str">
        <f>IF('Receipts'!E893="","",893)</f>
      </c>
      <c r="K893" s="15" t="str">
        <f>IF('Receipts'!E893="","",IF(ISNUMBER('Receipts'!E893),'Receipts'!E893,DATEVALUE('Receipts'!E893)))</f>
      </c>
      <c r="L893" s="21" t="str">
        <f>IF('Receipts'!C893="","",'Receipts'!C893)</f>
        <v/>
      </c>
      <c r="M893" t="str">
        <f>IF('Receipts'!D893="","",'Receipts'!D893)</f>
        <v/>
      </c>
      <c r="N893" t="str">
        <f>IF('Receipts'!G893="","",'Receipts'!G893)</f>
        <v/>
      </c>
      <c r="O893" s="21" t="str">
        <f>IF('Receipts'!H893="","",'Receipts'!H893)</f>
        <v/>
      </c>
    </row>
    <row r="894">
      <c r="J894" t="str">
        <f>IF('Receipts'!E894="","",894)</f>
      </c>
      <c r="K894" s="15" t="str">
        <f>IF('Receipts'!E894="","",IF(ISNUMBER('Receipts'!E894),'Receipts'!E894,DATEVALUE('Receipts'!E894)))</f>
      </c>
      <c r="L894" s="21" t="str">
        <f>IF('Receipts'!C894="","",'Receipts'!C894)</f>
        <v/>
      </c>
      <c r="M894" t="str">
        <f>IF('Receipts'!D894="","",'Receipts'!D894)</f>
        <v/>
      </c>
      <c r="N894" t="str">
        <f>IF('Receipts'!G894="","",'Receipts'!G894)</f>
        <v/>
      </c>
      <c r="O894" s="21" t="str">
        <f>IF('Receipts'!H894="","",'Receipts'!H894)</f>
        <v/>
      </c>
    </row>
    <row r="895">
      <c r="J895" t="str">
        <f>IF('Receipts'!E895="","",895)</f>
      </c>
      <c r="K895" s="15" t="str">
        <f>IF('Receipts'!E895="","",IF(ISNUMBER('Receipts'!E895),'Receipts'!E895,DATEVALUE('Receipts'!E895)))</f>
      </c>
      <c r="L895" s="21" t="str">
        <f>IF('Receipts'!C895="","",'Receipts'!C895)</f>
        <v/>
      </c>
      <c r="M895" t="str">
        <f>IF('Receipts'!D895="","",'Receipts'!D895)</f>
        <v/>
      </c>
      <c r="N895" t="str">
        <f>IF('Receipts'!G895="","",'Receipts'!G895)</f>
        <v/>
      </c>
      <c r="O895" s="21" t="str">
        <f>IF('Receipts'!H895="","",'Receipts'!H895)</f>
        <v/>
      </c>
    </row>
    <row r="896">
      <c r="J896" t="str">
        <f>IF('Receipts'!E896="","",896)</f>
      </c>
      <c r="K896" s="15" t="str">
        <f>IF('Receipts'!E896="","",IF(ISNUMBER('Receipts'!E896),'Receipts'!E896,DATEVALUE('Receipts'!E896)))</f>
      </c>
      <c r="L896" s="21" t="str">
        <f>IF('Receipts'!C896="","",'Receipts'!C896)</f>
        <v/>
      </c>
      <c r="M896" t="str">
        <f>IF('Receipts'!D896="","",'Receipts'!D896)</f>
        <v/>
      </c>
      <c r="N896" t="str">
        <f>IF('Receipts'!G896="","",'Receipts'!G896)</f>
        <v/>
      </c>
      <c r="O896" s="21" t="str">
        <f>IF('Receipts'!H896="","",'Receipts'!H896)</f>
        <v/>
      </c>
    </row>
    <row r="897">
      <c r="J897" t="str">
        <f>IF('Receipts'!E897="","",897)</f>
      </c>
      <c r="K897" s="15" t="str">
        <f>IF('Receipts'!E897="","",IF(ISNUMBER('Receipts'!E897),'Receipts'!E897,DATEVALUE('Receipts'!E897)))</f>
      </c>
      <c r="L897" s="21" t="str">
        <f>IF('Receipts'!C897="","",'Receipts'!C897)</f>
        <v/>
      </c>
      <c r="M897" t="str">
        <f>IF('Receipts'!D897="","",'Receipts'!D897)</f>
        <v/>
      </c>
      <c r="N897" t="str">
        <f>IF('Receipts'!G897="","",'Receipts'!G897)</f>
        <v/>
      </c>
      <c r="O897" s="21" t="str">
        <f>IF('Receipts'!H897="","",'Receipts'!H897)</f>
        <v/>
      </c>
    </row>
    <row r="898">
      <c r="J898" t="str">
        <f>IF('Receipts'!E898="","",898)</f>
      </c>
      <c r="K898" s="15" t="str">
        <f>IF('Receipts'!E898="","",IF(ISNUMBER('Receipts'!E898),'Receipts'!E898,DATEVALUE('Receipts'!E898)))</f>
      </c>
      <c r="L898" s="21" t="str">
        <f>IF('Receipts'!C898="","",'Receipts'!C898)</f>
        <v/>
      </c>
      <c r="M898" t="str">
        <f>IF('Receipts'!D898="","",'Receipts'!D898)</f>
        <v/>
      </c>
      <c r="N898" t="str">
        <f>IF('Receipts'!G898="","",'Receipts'!G898)</f>
        <v/>
      </c>
      <c r="O898" s="21" t="str">
        <f>IF('Receipts'!H898="","",'Receipts'!H898)</f>
        <v/>
      </c>
    </row>
    <row r="899">
      <c r="J899" t="str">
        <f>IF('Receipts'!E899="","",899)</f>
      </c>
      <c r="K899" s="15" t="str">
        <f>IF('Receipts'!E899="","",IF(ISNUMBER('Receipts'!E899),'Receipts'!E899,DATEVALUE('Receipts'!E899)))</f>
      </c>
      <c r="L899" s="21" t="str">
        <f>IF('Receipts'!C899="","",'Receipts'!C899)</f>
        <v/>
      </c>
      <c r="M899" t="str">
        <f>IF('Receipts'!D899="","",'Receipts'!D899)</f>
        <v/>
      </c>
      <c r="N899" t="str">
        <f>IF('Receipts'!G899="","",'Receipts'!G899)</f>
        <v/>
      </c>
      <c r="O899" s="21" t="str">
        <f>IF('Receipts'!H899="","",'Receipts'!H899)</f>
        <v/>
      </c>
    </row>
    <row r="900">
      <c r="J900" t="str">
        <f>IF('Receipts'!E900="","",900)</f>
      </c>
      <c r="K900" s="15" t="str">
        <f>IF('Receipts'!E900="","",IF(ISNUMBER('Receipts'!E900),'Receipts'!E900,DATEVALUE('Receipts'!E900)))</f>
      </c>
      <c r="L900" s="21" t="str">
        <f>IF('Receipts'!C900="","",'Receipts'!C900)</f>
        <v/>
      </c>
      <c r="M900" t="str">
        <f>IF('Receipts'!D900="","",'Receipts'!D900)</f>
        <v/>
      </c>
      <c r="N900" t="str">
        <f>IF('Receipts'!G900="","",'Receipts'!G900)</f>
        <v/>
      </c>
      <c r="O900" s="21" t="str">
        <f>IF('Receipts'!H900="","",'Receipts'!H900)</f>
        <v/>
      </c>
    </row>
    <row r="901">
      <c r="J901" t="str">
        <f>IF('Receipts'!E901="","",901)</f>
      </c>
      <c r="K901" s="15" t="str">
        <f>IF('Receipts'!E901="","",IF(ISNUMBER('Receipts'!E901),'Receipts'!E901,DATEVALUE('Receipts'!E901)))</f>
      </c>
      <c r="L901" s="21" t="str">
        <f>IF('Receipts'!C901="","",'Receipts'!C901)</f>
        <v/>
      </c>
      <c r="M901" t="str">
        <f>IF('Receipts'!D901="","",'Receipts'!D901)</f>
        <v/>
      </c>
      <c r="N901" t="str">
        <f>IF('Receipts'!G901="","",'Receipts'!G901)</f>
        <v/>
      </c>
      <c r="O901" s="21" t="str">
        <f>IF('Receipts'!H901="","",'Receipts'!H901)</f>
        <v/>
      </c>
    </row>
    <row r="902">
      <c r="J902" t="str">
        <f>IF('Receipts'!E902="","",902)</f>
      </c>
      <c r="K902" s="15" t="str">
        <f>IF('Receipts'!E902="","",IF(ISNUMBER('Receipts'!E902),'Receipts'!E902,DATEVALUE('Receipts'!E902)))</f>
      </c>
      <c r="L902" s="21" t="str">
        <f>IF('Receipts'!C902="","",'Receipts'!C902)</f>
        <v/>
      </c>
      <c r="M902" t="str">
        <f>IF('Receipts'!D902="","",'Receipts'!D902)</f>
        <v/>
      </c>
      <c r="N902" t="str">
        <f>IF('Receipts'!G902="","",'Receipts'!G902)</f>
        <v/>
      </c>
      <c r="O902" s="21" t="str">
        <f>IF('Receipts'!H902="","",'Receipts'!H902)</f>
        <v/>
      </c>
    </row>
    <row r="903">
      <c r="J903" t="str">
        <f>IF('Receipts'!E903="","",903)</f>
      </c>
      <c r="K903" s="15" t="str">
        <f>IF('Receipts'!E903="","",IF(ISNUMBER('Receipts'!E903),'Receipts'!E903,DATEVALUE('Receipts'!E903)))</f>
      </c>
      <c r="L903" s="21" t="str">
        <f>IF('Receipts'!C903="","",'Receipts'!C903)</f>
        <v/>
      </c>
      <c r="M903" t="str">
        <f>IF('Receipts'!D903="","",'Receipts'!D903)</f>
        <v/>
      </c>
      <c r="N903" t="str">
        <f>IF('Receipts'!G903="","",'Receipts'!G903)</f>
        <v/>
      </c>
      <c r="O903" s="21" t="str">
        <f>IF('Receipts'!H903="","",'Receipts'!H903)</f>
        <v/>
      </c>
    </row>
    <row r="904">
      <c r="J904" t="str">
        <f>IF('Receipts'!E904="","",904)</f>
      </c>
      <c r="K904" s="15" t="str">
        <f>IF('Receipts'!E904="","",IF(ISNUMBER('Receipts'!E904),'Receipts'!E904,DATEVALUE('Receipts'!E904)))</f>
      </c>
      <c r="L904" s="21" t="str">
        <f>IF('Receipts'!C904="","",'Receipts'!C904)</f>
        <v/>
      </c>
      <c r="M904" t="str">
        <f>IF('Receipts'!D904="","",'Receipts'!D904)</f>
        <v/>
      </c>
      <c r="N904" t="str">
        <f>IF('Receipts'!G904="","",'Receipts'!G904)</f>
        <v/>
      </c>
      <c r="O904" s="21" t="str">
        <f>IF('Receipts'!H904="","",'Receipts'!H904)</f>
        <v/>
      </c>
    </row>
    <row r="905">
      <c r="J905" t="str">
        <f>IF('Receipts'!E905="","",905)</f>
      </c>
      <c r="K905" s="15" t="str">
        <f>IF('Receipts'!E905="","",IF(ISNUMBER('Receipts'!E905),'Receipts'!E905,DATEVALUE('Receipts'!E905)))</f>
      </c>
      <c r="L905" s="21" t="str">
        <f>IF('Receipts'!C905="","",'Receipts'!C905)</f>
        <v/>
      </c>
      <c r="M905" t="str">
        <f>IF('Receipts'!D905="","",'Receipts'!D905)</f>
        <v/>
      </c>
      <c r="N905" t="str">
        <f>IF('Receipts'!G905="","",'Receipts'!G905)</f>
        <v/>
      </c>
      <c r="O905" s="21" t="str">
        <f>IF('Receipts'!H905="","",'Receipts'!H905)</f>
        <v/>
      </c>
    </row>
    <row r="906">
      <c r="J906" t="str">
        <f>IF('Receipts'!E906="","",906)</f>
      </c>
      <c r="K906" s="15" t="str">
        <f>IF('Receipts'!E906="","",IF(ISNUMBER('Receipts'!E906),'Receipts'!E906,DATEVALUE('Receipts'!E906)))</f>
      </c>
      <c r="L906" s="21" t="str">
        <f>IF('Receipts'!C906="","",'Receipts'!C906)</f>
        <v/>
      </c>
      <c r="M906" t="str">
        <f>IF('Receipts'!D906="","",'Receipts'!D906)</f>
        <v/>
      </c>
      <c r="N906" t="str">
        <f>IF('Receipts'!G906="","",'Receipts'!G906)</f>
        <v/>
      </c>
      <c r="O906" s="21" t="str">
        <f>IF('Receipts'!H906="","",'Receipts'!H906)</f>
        <v/>
      </c>
    </row>
    <row r="907">
      <c r="J907" t="str">
        <f>IF('Receipts'!E907="","",907)</f>
      </c>
      <c r="K907" s="15" t="str">
        <f>IF('Receipts'!E907="","",IF(ISNUMBER('Receipts'!E907),'Receipts'!E907,DATEVALUE('Receipts'!E907)))</f>
      </c>
      <c r="L907" s="21" t="str">
        <f>IF('Receipts'!C907="","",'Receipts'!C907)</f>
        <v/>
      </c>
      <c r="M907" t="str">
        <f>IF('Receipts'!D907="","",'Receipts'!D907)</f>
        <v/>
      </c>
      <c r="N907" t="str">
        <f>IF('Receipts'!G907="","",'Receipts'!G907)</f>
        <v/>
      </c>
      <c r="O907" s="21" t="str">
        <f>IF('Receipts'!H907="","",'Receipts'!H907)</f>
        <v/>
      </c>
    </row>
    <row r="908">
      <c r="J908" t="str">
        <f>IF('Receipts'!E908="","",908)</f>
      </c>
      <c r="K908" s="15" t="str">
        <f>IF('Receipts'!E908="","",IF(ISNUMBER('Receipts'!E908),'Receipts'!E908,DATEVALUE('Receipts'!E908)))</f>
      </c>
      <c r="L908" s="21" t="str">
        <f>IF('Receipts'!C908="","",'Receipts'!C908)</f>
        <v/>
      </c>
      <c r="M908" t="str">
        <f>IF('Receipts'!D908="","",'Receipts'!D908)</f>
        <v/>
      </c>
      <c r="N908" t="str">
        <f>IF('Receipts'!G908="","",'Receipts'!G908)</f>
        <v/>
      </c>
      <c r="O908" s="21" t="str">
        <f>IF('Receipts'!H908="","",'Receipts'!H908)</f>
        <v/>
      </c>
    </row>
    <row r="909">
      <c r="J909" t="str">
        <f>IF('Receipts'!E909="","",909)</f>
      </c>
      <c r="K909" s="15" t="str">
        <f>IF('Receipts'!E909="","",IF(ISNUMBER('Receipts'!E909),'Receipts'!E909,DATEVALUE('Receipts'!E909)))</f>
      </c>
      <c r="L909" s="21" t="str">
        <f>IF('Receipts'!C909="","",'Receipts'!C909)</f>
        <v/>
      </c>
      <c r="M909" t="str">
        <f>IF('Receipts'!D909="","",'Receipts'!D909)</f>
        <v/>
      </c>
      <c r="N909" t="str">
        <f>IF('Receipts'!G909="","",'Receipts'!G909)</f>
        <v/>
      </c>
      <c r="O909" s="21" t="str">
        <f>IF('Receipts'!H909="","",'Receipts'!H909)</f>
        <v/>
      </c>
    </row>
    <row r="910">
      <c r="J910" t="str">
        <f>IF('Receipts'!E910="","",910)</f>
      </c>
      <c r="K910" s="15" t="str">
        <f>IF('Receipts'!E910="","",IF(ISNUMBER('Receipts'!E910),'Receipts'!E910,DATEVALUE('Receipts'!E910)))</f>
      </c>
      <c r="L910" s="21" t="str">
        <f>IF('Receipts'!C910="","",'Receipts'!C910)</f>
        <v/>
      </c>
      <c r="M910" t="str">
        <f>IF('Receipts'!D910="","",'Receipts'!D910)</f>
        <v/>
      </c>
      <c r="N910" t="str">
        <f>IF('Receipts'!G910="","",'Receipts'!G910)</f>
        <v/>
      </c>
      <c r="O910" s="21" t="str">
        <f>IF('Receipts'!H910="","",'Receipts'!H910)</f>
        <v/>
      </c>
    </row>
    <row r="911">
      <c r="J911" t="str">
        <f>IF('Receipts'!E911="","",911)</f>
      </c>
      <c r="K911" s="15" t="str">
        <f>IF('Receipts'!E911="","",IF(ISNUMBER('Receipts'!E911),'Receipts'!E911,DATEVALUE('Receipts'!E911)))</f>
      </c>
      <c r="L911" s="21" t="str">
        <f>IF('Receipts'!C911="","",'Receipts'!C911)</f>
        <v/>
      </c>
      <c r="M911" t="str">
        <f>IF('Receipts'!D911="","",'Receipts'!D911)</f>
        <v/>
      </c>
      <c r="N911" t="str">
        <f>IF('Receipts'!G911="","",'Receipts'!G911)</f>
        <v/>
      </c>
      <c r="O911" s="21" t="str">
        <f>IF('Receipts'!H911="","",'Receipts'!H911)</f>
        <v/>
      </c>
    </row>
    <row r="912">
      <c r="J912" t="str">
        <f>IF('Receipts'!E912="","",912)</f>
      </c>
      <c r="K912" s="15" t="str">
        <f>IF('Receipts'!E912="","",IF(ISNUMBER('Receipts'!E912),'Receipts'!E912,DATEVALUE('Receipts'!E912)))</f>
      </c>
      <c r="L912" s="21" t="str">
        <f>IF('Receipts'!C912="","",'Receipts'!C912)</f>
        <v/>
      </c>
      <c r="M912" t="str">
        <f>IF('Receipts'!D912="","",'Receipts'!D912)</f>
        <v/>
      </c>
      <c r="N912" t="str">
        <f>IF('Receipts'!G912="","",'Receipts'!G912)</f>
        <v/>
      </c>
      <c r="O912" s="21" t="str">
        <f>IF('Receipts'!H912="","",'Receipts'!H912)</f>
        <v/>
      </c>
    </row>
    <row r="913">
      <c r="J913" t="str">
        <f>IF('Receipts'!E913="","",913)</f>
      </c>
      <c r="K913" s="15" t="str">
        <f>IF('Receipts'!E913="","",IF(ISNUMBER('Receipts'!E913),'Receipts'!E913,DATEVALUE('Receipts'!E913)))</f>
      </c>
      <c r="L913" s="21" t="str">
        <f>IF('Receipts'!C913="","",'Receipts'!C913)</f>
        <v/>
      </c>
      <c r="M913" t="str">
        <f>IF('Receipts'!D913="","",'Receipts'!D913)</f>
        <v/>
      </c>
      <c r="N913" t="str">
        <f>IF('Receipts'!G913="","",'Receipts'!G913)</f>
        <v/>
      </c>
      <c r="O913" s="21" t="str">
        <f>IF('Receipts'!H913="","",'Receipts'!H913)</f>
        <v/>
      </c>
    </row>
    <row r="914">
      <c r="J914" t="str">
        <f>IF('Receipts'!E914="","",914)</f>
      </c>
      <c r="K914" s="15" t="str">
        <f>IF('Receipts'!E914="","",IF(ISNUMBER('Receipts'!E914),'Receipts'!E914,DATEVALUE('Receipts'!E914)))</f>
      </c>
      <c r="L914" s="21" t="str">
        <f>IF('Receipts'!C914="","",'Receipts'!C914)</f>
        <v/>
      </c>
      <c r="M914" t="str">
        <f>IF('Receipts'!D914="","",'Receipts'!D914)</f>
        <v/>
      </c>
      <c r="N914" t="str">
        <f>IF('Receipts'!G914="","",'Receipts'!G914)</f>
        <v/>
      </c>
      <c r="O914" s="21" t="str">
        <f>IF('Receipts'!H914="","",'Receipts'!H914)</f>
        <v/>
      </c>
    </row>
    <row r="915">
      <c r="J915" t="str">
        <f>IF('Receipts'!E915="","",915)</f>
      </c>
      <c r="K915" s="15" t="str">
        <f>IF('Receipts'!E915="","",IF(ISNUMBER('Receipts'!E915),'Receipts'!E915,DATEVALUE('Receipts'!E915)))</f>
      </c>
      <c r="L915" s="21" t="str">
        <f>IF('Receipts'!C915="","",'Receipts'!C915)</f>
        <v/>
      </c>
      <c r="M915" t="str">
        <f>IF('Receipts'!D915="","",'Receipts'!D915)</f>
        <v/>
      </c>
      <c r="N915" t="str">
        <f>IF('Receipts'!G915="","",'Receipts'!G915)</f>
        <v/>
      </c>
      <c r="O915" s="21" t="str">
        <f>IF('Receipts'!H915="","",'Receipts'!H915)</f>
        <v/>
      </c>
    </row>
    <row r="916">
      <c r="J916" t="str">
        <f>IF('Receipts'!E916="","",916)</f>
      </c>
      <c r="K916" s="15" t="str">
        <f>IF('Receipts'!E916="","",IF(ISNUMBER('Receipts'!E916),'Receipts'!E916,DATEVALUE('Receipts'!E916)))</f>
      </c>
      <c r="L916" s="21" t="str">
        <f>IF('Receipts'!C916="","",'Receipts'!C916)</f>
        <v/>
      </c>
      <c r="M916" t="str">
        <f>IF('Receipts'!D916="","",'Receipts'!D916)</f>
        <v/>
      </c>
      <c r="N916" t="str">
        <f>IF('Receipts'!G916="","",'Receipts'!G916)</f>
        <v/>
      </c>
      <c r="O916" s="21" t="str">
        <f>IF('Receipts'!H916="","",'Receipts'!H916)</f>
        <v/>
      </c>
    </row>
    <row r="917">
      <c r="J917" t="str">
        <f>IF('Receipts'!E917="","",917)</f>
      </c>
      <c r="K917" s="15" t="str">
        <f>IF('Receipts'!E917="","",IF(ISNUMBER('Receipts'!E917),'Receipts'!E917,DATEVALUE('Receipts'!E917)))</f>
      </c>
      <c r="L917" s="21" t="str">
        <f>IF('Receipts'!C917="","",'Receipts'!C917)</f>
        <v/>
      </c>
      <c r="M917" t="str">
        <f>IF('Receipts'!D917="","",'Receipts'!D917)</f>
        <v/>
      </c>
      <c r="N917" t="str">
        <f>IF('Receipts'!G917="","",'Receipts'!G917)</f>
        <v/>
      </c>
      <c r="O917" s="21" t="str">
        <f>IF('Receipts'!H917="","",'Receipts'!H917)</f>
        <v/>
      </c>
    </row>
    <row r="918">
      <c r="J918" t="str">
        <f>IF('Receipts'!E918="","",918)</f>
      </c>
      <c r="K918" s="15" t="str">
        <f>IF('Receipts'!E918="","",IF(ISNUMBER('Receipts'!E918),'Receipts'!E918,DATEVALUE('Receipts'!E918)))</f>
      </c>
      <c r="L918" s="21" t="str">
        <f>IF('Receipts'!C918="","",'Receipts'!C918)</f>
        <v/>
      </c>
      <c r="M918" t="str">
        <f>IF('Receipts'!D918="","",'Receipts'!D918)</f>
        <v/>
      </c>
      <c r="N918" t="str">
        <f>IF('Receipts'!G918="","",'Receipts'!G918)</f>
        <v/>
      </c>
      <c r="O918" s="21" t="str">
        <f>IF('Receipts'!H918="","",'Receipts'!H918)</f>
        <v/>
      </c>
    </row>
    <row r="919">
      <c r="J919" t="str">
        <f>IF('Receipts'!E919="","",919)</f>
      </c>
      <c r="K919" s="15" t="str">
        <f>IF('Receipts'!E919="","",IF(ISNUMBER('Receipts'!E919),'Receipts'!E919,DATEVALUE('Receipts'!E919)))</f>
      </c>
      <c r="L919" s="21" t="str">
        <f>IF('Receipts'!C919="","",'Receipts'!C919)</f>
        <v/>
      </c>
      <c r="M919" t="str">
        <f>IF('Receipts'!D919="","",'Receipts'!D919)</f>
        <v/>
      </c>
      <c r="N919" t="str">
        <f>IF('Receipts'!G919="","",'Receipts'!G919)</f>
        <v/>
      </c>
      <c r="O919" s="21" t="str">
        <f>IF('Receipts'!H919="","",'Receipts'!H919)</f>
        <v/>
      </c>
    </row>
    <row r="920">
      <c r="J920" t="str">
        <f>IF('Receipts'!E920="","",920)</f>
      </c>
      <c r="K920" s="15" t="str">
        <f>IF('Receipts'!E920="","",IF(ISNUMBER('Receipts'!E920),'Receipts'!E920,DATEVALUE('Receipts'!E920)))</f>
      </c>
      <c r="L920" s="21" t="str">
        <f>IF('Receipts'!C920="","",'Receipts'!C920)</f>
        <v/>
      </c>
      <c r="M920" t="str">
        <f>IF('Receipts'!D920="","",'Receipts'!D920)</f>
        <v/>
      </c>
      <c r="N920" t="str">
        <f>IF('Receipts'!G920="","",'Receipts'!G920)</f>
        <v/>
      </c>
      <c r="O920" s="21" t="str">
        <f>IF('Receipts'!H920="","",'Receipts'!H920)</f>
        <v/>
      </c>
    </row>
    <row r="921">
      <c r="J921" t="str">
        <f>IF('Receipts'!E921="","",921)</f>
      </c>
      <c r="K921" s="15" t="str">
        <f>IF('Receipts'!E921="","",IF(ISNUMBER('Receipts'!E921),'Receipts'!E921,DATEVALUE('Receipts'!E921)))</f>
      </c>
      <c r="L921" s="21" t="str">
        <f>IF('Receipts'!C921="","",'Receipts'!C921)</f>
        <v/>
      </c>
      <c r="M921" t="str">
        <f>IF('Receipts'!D921="","",'Receipts'!D921)</f>
        <v/>
      </c>
      <c r="N921" t="str">
        <f>IF('Receipts'!G921="","",'Receipts'!G921)</f>
        <v/>
      </c>
      <c r="O921" s="21" t="str">
        <f>IF('Receipts'!H921="","",'Receipts'!H921)</f>
        <v/>
      </c>
    </row>
    <row r="922">
      <c r="J922" t="str">
        <f>IF('Receipts'!E922="","",922)</f>
      </c>
      <c r="K922" s="15" t="str">
        <f>IF('Receipts'!E922="","",IF(ISNUMBER('Receipts'!E922),'Receipts'!E922,DATEVALUE('Receipts'!E922)))</f>
      </c>
      <c r="L922" s="21" t="str">
        <f>IF('Receipts'!C922="","",'Receipts'!C922)</f>
        <v/>
      </c>
      <c r="M922" t="str">
        <f>IF('Receipts'!D922="","",'Receipts'!D922)</f>
        <v/>
      </c>
      <c r="N922" t="str">
        <f>IF('Receipts'!G922="","",'Receipts'!G922)</f>
        <v/>
      </c>
      <c r="O922" s="21" t="str">
        <f>IF('Receipts'!H922="","",'Receipts'!H922)</f>
        <v/>
      </c>
    </row>
    <row r="923">
      <c r="J923" t="str">
        <f>IF('Receipts'!E923="","",923)</f>
      </c>
      <c r="K923" s="15" t="str">
        <f>IF('Receipts'!E923="","",IF(ISNUMBER('Receipts'!E923),'Receipts'!E923,DATEVALUE('Receipts'!E923)))</f>
      </c>
      <c r="L923" s="21" t="str">
        <f>IF('Receipts'!C923="","",'Receipts'!C923)</f>
        <v/>
      </c>
      <c r="M923" t="str">
        <f>IF('Receipts'!D923="","",'Receipts'!D923)</f>
        <v/>
      </c>
      <c r="N923" t="str">
        <f>IF('Receipts'!G923="","",'Receipts'!G923)</f>
        <v/>
      </c>
      <c r="O923" s="21" t="str">
        <f>IF('Receipts'!H923="","",'Receipts'!H923)</f>
        <v/>
      </c>
    </row>
    <row r="924">
      <c r="J924" t="str">
        <f>IF('Receipts'!E924="","",924)</f>
      </c>
      <c r="K924" s="15" t="str">
        <f>IF('Receipts'!E924="","",IF(ISNUMBER('Receipts'!E924),'Receipts'!E924,DATEVALUE('Receipts'!E924)))</f>
      </c>
      <c r="L924" s="21" t="str">
        <f>IF('Receipts'!C924="","",'Receipts'!C924)</f>
        <v/>
      </c>
      <c r="M924" t="str">
        <f>IF('Receipts'!D924="","",'Receipts'!D924)</f>
        <v/>
      </c>
      <c r="N924" t="str">
        <f>IF('Receipts'!G924="","",'Receipts'!G924)</f>
        <v/>
      </c>
      <c r="O924" s="21" t="str">
        <f>IF('Receipts'!H924="","",'Receipts'!H924)</f>
        <v/>
      </c>
    </row>
    <row r="925">
      <c r="J925" t="str">
        <f>IF('Receipts'!E925="","",925)</f>
      </c>
      <c r="K925" s="15" t="str">
        <f>IF('Receipts'!E925="","",IF(ISNUMBER('Receipts'!E925),'Receipts'!E925,DATEVALUE('Receipts'!E925)))</f>
      </c>
      <c r="L925" s="21" t="str">
        <f>IF('Receipts'!C925="","",'Receipts'!C925)</f>
        <v/>
      </c>
      <c r="M925" t="str">
        <f>IF('Receipts'!D925="","",'Receipts'!D925)</f>
        <v/>
      </c>
      <c r="N925" t="str">
        <f>IF('Receipts'!G925="","",'Receipts'!G925)</f>
        <v/>
      </c>
      <c r="O925" s="21" t="str">
        <f>IF('Receipts'!H925="","",'Receipts'!H925)</f>
        <v/>
      </c>
    </row>
    <row r="926">
      <c r="J926" t="str">
        <f>IF('Receipts'!E926="","",926)</f>
      </c>
      <c r="K926" s="15" t="str">
        <f>IF('Receipts'!E926="","",IF(ISNUMBER('Receipts'!E926),'Receipts'!E926,DATEVALUE('Receipts'!E926)))</f>
      </c>
      <c r="L926" s="21" t="str">
        <f>IF('Receipts'!C926="","",'Receipts'!C926)</f>
        <v/>
      </c>
      <c r="M926" t="str">
        <f>IF('Receipts'!D926="","",'Receipts'!D926)</f>
        <v/>
      </c>
      <c r="N926" t="str">
        <f>IF('Receipts'!G926="","",'Receipts'!G926)</f>
        <v/>
      </c>
      <c r="O926" s="21" t="str">
        <f>IF('Receipts'!H926="","",'Receipts'!H926)</f>
        <v/>
      </c>
    </row>
    <row r="927">
      <c r="J927" t="str">
        <f>IF('Receipts'!E927="","",927)</f>
      </c>
      <c r="K927" s="15" t="str">
        <f>IF('Receipts'!E927="","",IF(ISNUMBER('Receipts'!E927),'Receipts'!E927,DATEVALUE('Receipts'!E927)))</f>
      </c>
      <c r="L927" s="21" t="str">
        <f>IF('Receipts'!C927="","",'Receipts'!C927)</f>
        <v/>
      </c>
      <c r="M927" t="str">
        <f>IF('Receipts'!D927="","",'Receipts'!D927)</f>
        <v/>
      </c>
      <c r="N927" t="str">
        <f>IF('Receipts'!G927="","",'Receipts'!G927)</f>
        <v/>
      </c>
      <c r="O927" s="21" t="str">
        <f>IF('Receipts'!H927="","",'Receipts'!H927)</f>
        <v/>
      </c>
    </row>
    <row r="928">
      <c r="J928" t="str">
        <f>IF('Receipts'!E928="","",928)</f>
      </c>
      <c r="K928" s="15" t="str">
        <f>IF('Receipts'!E928="","",IF(ISNUMBER('Receipts'!E928),'Receipts'!E928,DATEVALUE('Receipts'!E928)))</f>
      </c>
      <c r="L928" s="21" t="str">
        <f>IF('Receipts'!C928="","",'Receipts'!C928)</f>
        <v/>
      </c>
      <c r="M928" t="str">
        <f>IF('Receipts'!D928="","",'Receipts'!D928)</f>
        <v/>
      </c>
      <c r="N928" t="str">
        <f>IF('Receipts'!G928="","",'Receipts'!G928)</f>
        <v/>
      </c>
      <c r="O928" s="21" t="str">
        <f>IF('Receipts'!H928="","",'Receipts'!H928)</f>
        <v/>
      </c>
    </row>
    <row r="929">
      <c r="J929" t="str">
        <f>IF('Receipts'!E929="","",929)</f>
      </c>
      <c r="K929" s="15" t="str">
        <f>IF('Receipts'!E929="","",IF(ISNUMBER('Receipts'!E929),'Receipts'!E929,DATEVALUE('Receipts'!E929)))</f>
      </c>
      <c r="L929" s="21" t="str">
        <f>IF('Receipts'!C929="","",'Receipts'!C929)</f>
        <v/>
      </c>
      <c r="M929" t="str">
        <f>IF('Receipts'!D929="","",'Receipts'!D929)</f>
        <v/>
      </c>
      <c r="N929" t="str">
        <f>IF('Receipts'!G929="","",'Receipts'!G929)</f>
        <v/>
      </c>
      <c r="O929" s="21" t="str">
        <f>IF('Receipts'!H929="","",'Receipts'!H929)</f>
        <v/>
      </c>
    </row>
    <row r="930">
      <c r="J930" t="str">
        <f>IF('Receipts'!E930="","",930)</f>
      </c>
      <c r="K930" s="15" t="str">
        <f>IF('Receipts'!E930="","",IF(ISNUMBER('Receipts'!E930),'Receipts'!E930,DATEVALUE('Receipts'!E930)))</f>
      </c>
      <c r="L930" s="21" t="str">
        <f>IF('Receipts'!C930="","",'Receipts'!C930)</f>
        <v/>
      </c>
      <c r="M930" t="str">
        <f>IF('Receipts'!D930="","",'Receipts'!D930)</f>
        <v/>
      </c>
      <c r="N930" t="str">
        <f>IF('Receipts'!G930="","",'Receipts'!G930)</f>
        <v/>
      </c>
      <c r="O930" s="21" t="str">
        <f>IF('Receipts'!H930="","",'Receipts'!H930)</f>
        <v/>
      </c>
    </row>
    <row r="931">
      <c r="J931" t="str">
        <f>IF('Receipts'!E931="","",931)</f>
      </c>
      <c r="K931" s="15" t="str">
        <f>IF('Receipts'!E931="","",IF(ISNUMBER('Receipts'!E931),'Receipts'!E931,DATEVALUE('Receipts'!E931)))</f>
      </c>
      <c r="L931" s="21" t="str">
        <f>IF('Receipts'!C931="","",'Receipts'!C931)</f>
        <v/>
      </c>
      <c r="M931" t="str">
        <f>IF('Receipts'!D931="","",'Receipts'!D931)</f>
        <v/>
      </c>
      <c r="N931" t="str">
        <f>IF('Receipts'!G931="","",'Receipts'!G931)</f>
        <v/>
      </c>
      <c r="O931" s="21" t="str">
        <f>IF('Receipts'!H931="","",'Receipts'!H931)</f>
        <v/>
      </c>
    </row>
    <row r="932">
      <c r="J932" t="str">
        <f>IF('Receipts'!E932="","",932)</f>
      </c>
      <c r="K932" s="15" t="str">
        <f>IF('Receipts'!E932="","",IF(ISNUMBER('Receipts'!E932),'Receipts'!E932,DATEVALUE('Receipts'!E932)))</f>
      </c>
      <c r="L932" s="21" t="str">
        <f>IF('Receipts'!C932="","",'Receipts'!C932)</f>
        <v/>
      </c>
      <c r="M932" t="str">
        <f>IF('Receipts'!D932="","",'Receipts'!D932)</f>
        <v/>
      </c>
      <c r="N932" t="str">
        <f>IF('Receipts'!G932="","",'Receipts'!G932)</f>
        <v/>
      </c>
      <c r="O932" s="21" t="str">
        <f>IF('Receipts'!H932="","",'Receipts'!H932)</f>
        <v/>
      </c>
    </row>
    <row r="933">
      <c r="J933" t="str">
        <f>IF('Receipts'!E933="","",933)</f>
      </c>
      <c r="K933" s="15" t="str">
        <f>IF('Receipts'!E933="","",IF(ISNUMBER('Receipts'!E933),'Receipts'!E933,DATEVALUE('Receipts'!E933)))</f>
      </c>
      <c r="L933" s="21" t="str">
        <f>IF('Receipts'!C933="","",'Receipts'!C933)</f>
        <v/>
      </c>
      <c r="M933" t="str">
        <f>IF('Receipts'!D933="","",'Receipts'!D933)</f>
        <v/>
      </c>
      <c r="N933" t="str">
        <f>IF('Receipts'!G933="","",'Receipts'!G933)</f>
        <v/>
      </c>
      <c r="O933" s="21" t="str">
        <f>IF('Receipts'!H933="","",'Receipts'!H933)</f>
        <v/>
      </c>
    </row>
    <row r="934">
      <c r="J934" t="str">
        <f>IF('Receipts'!E934="","",934)</f>
      </c>
      <c r="K934" s="15" t="str">
        <f>IF('Receipts'!E934="","",IF(ISNUMBER('Receipts'!E934),'Receipts'!E934,DATEVALUE('Receipts'!E934)))</f>
      </c>
      <c r="L934" s="21" t="str">
        <f>IF('Receipts'!C934="","",'Receipts'!C934)</f>
        <v/>
      </c>
      <c r="M934" t="str">
        <f>IF('Receipts'!D934="","",'Receipts'!D934)</f>
        <v/>
      </c>
      <c r="N934" t="str">
        <f>IF('Receipts'!G934="","",'Receipts'!G934)</f>
        <v/>
      </c>
      <c r="O934" s="21" t="str">
        <f>IF('Receipts'!H934="","",'Receipts'!H934)</f>
        <v/>
      </c>
    </row>
    <row r="935">
      <c r="J935" t="str">
        <f>IF('Receipts'!E935="","",935)</f>
      </c>
      <c r="K935" s="15" t="str">
        <f>IF('Receipts'!E935="","",IF(ISNUMBER('Receipts'!E935),'Receipts'!E935,DATEVALUE('Receipts'!E935)))</f>
      </c>
      <c r="L935" s="21" t="str">
        <f>IF('Receipts'!C935="","",'Receipts'!C935)</f>
        <v/>
      </c>
      <c r="M935" t="str">
        <f>IF('Receipts'!D935="","",'Receipts'!D935)</f>
        <v/>
      </c>
      <c r="N935" t="str">
        <f>IF('Receipts'!G935="","",'Receipts'!G935)</f>
        <v/>
      </c>
      <c r="O935" s="21" t="str">
        <f>IF('Receipts'!H935="","",'Receipts'!H935)</f>
        <v/>
      </c>
    </row>
    <row r="936">
      <c r="J936" t="str">
        <f>IF('Receipts'!E936="","",936)</f>
      </c>
      <c r="K936" s="15" t="str">
        <f>IF('Receipts'!E936="","",IF(ISNUMBER('Receipts'!E936),'Receipts'!E936,DATEVALUE('Receipts'!E936)))</f>
      </c>
      <c r="L936" s="21" t="str">
        <f>IF('Receipts'!C936="","",'Receipts'!C936)</f>
        <v/>
      </c>
      <c r="M936" t="str">
        <f>IF('Receipts'!D936="","",'Receipts'!D936)</f>
        <v/>
      </c>
      <c r="N936" t="str">
        <f>IF('Receipts'!G936="","",'Receipts'!G936)</f>
        <v/>
      </c>
      <c r="O936" s="21" t="str">
        <f>IF('Receipts'!H936="","",'Receipts'!H936)</f>
        <v/>
      </c>
    </row>
    <row r="937">
      <c r="J937" t="str">
        <f>IF('Receipts'!E937="","",937)</f>
      </c>
      <c r="K937" s="15" t="str">
        <f>IF('Receipts'!E937="","",IF(ISNUMBER('Receipts'!E937),'Receipts'!E937,DATEVALUE('Receipts'!E937)))</f>
      </c>
      <c r="L937" s="21" t="str">
        <f>IF('Receipts'!C937="","",'Receipts'!C937)</f>
        <v/>
      </c>
      <c r="M937" t="str">
        <f>IF('Receipts'!D937="","",'Receipts'!D937)</f>
        <v/>
      </c>
      <c r="N937" t="str">
        <f>IF('Receipts'!G937="","",'Receipts'!G937)</f>
        <v/>
      </c>
      <c r="O937" s="21" t="str">
        <f>IF('Receipts'!H937="","",'Receipts'!H937)</f>
        <v/>
      </c>
    </row>
    <row r="938">
      <c r="J938" t="str">
        <f>IF('Receipts'!E938="","",938)</f>
      </c>
      <c r="K938" s="15" t="str">
        <f>IF('Receipts'!E938="","",IF(ISNUMBER('Receipts'!E938),'Receipts'!E938,DATEVALUE('Receipts'!E938)))</f>
      </c>
      <c r="L938" s="21" t="str">
        <f>IF('Receipts'!C938="","",'Receipts'!C938)</f>
        <v/>
      </c>
      <c r="M938" t="str">
        <f>IF('Receipts'!D938="","",'Receipts'!D938)</f>
        <v/>
      </c>
      <c r="N938" t="str">
        <f>IF('Receipts'!G938="","",'Receipts'!G938)</f>
        <v/>
      </c>
      <c r="O938" s="21" t="str">
        <f>IF('Receipts'!H938="","",'Receipts'!H938)</f>
        <v/>
      </c>
    </row>
    <row r="939">
      <c r="J939" t="str">
        <f>IF('Receipts'!E939="","",939)</f>
      </c>
      <c r="K939" s="15" t="str">
        <f>IF('Receipts'!E939="","",IF(ISNUMBER('Receipts'!E939),'Receipts'!E939,DATEVALUE('Receipts'!E939)))</f>
      </c>
      <c r="L939" s="21" t="str">
        <f>IF('Receipts'!C939="","",'Receipts'!C939)</f>
        <v/>
      </c>
      <c r="M939" t="str">
        <f>IF('Receipts'!D939="","",'Receipts'!D939)</f>
        <v/>
      </c>
      <c r="N939" t="str">
        <f>IF('Receipts'!G939="","",'Receipts'!G939)</f>
        <v/>
      </c>
      <c r="O939" s="21" t="str">
        <f>IF('Receipts'!H939="","",'Receipts'!H939)</f>
        <v/>
      </c>
    </row>
    <row r="940">
      <c r="J940" t="str">
        <f>IF('Receipts'!E940="","",940)</f>
      </c>
      <c r="K940" s="15" t="str">
        <f>IF('Receipts'!E940="","",IF(ISNUMBER('Receipts'!E940),'Receipts'!E940,DATEVALUE('Receipts'!E940)))</f>
      </c>
      <c r="L940" s="21" t="str">
        <f>IF('Receipts'!C940="","",'Receipts'!C940)</f>
        <v/>
      </c>
      <c r="M940" t="str">
        <f>IF('Receipts'!D940="","",'Receipts'!D940)</f>
        <v/>
      </c>
      <c r="N940" t="str">
        <f>IF('Receipts'!G940="","",'Receipts'!G940)</f>
        <v/>
      </c>
      <c r="O940" s="21" t="str">
        <f>IF('Receipts'!H940="","",'Receipts'!H940)</f>
        <v/>
      </c>
    </row>
    <row r="941">
      <c r="J941" t="str">
        <f>IF('Receipts'!E941="","",941)</f>
      </c>
      <c r="K941" s="15" t="str">
        <f>IF('Receipts'!E941="","",IF(ISNUMBER('Receipts'!E941),'Receipts'!E941,DATEVALUE('Receipts'!E941)))</f>
      </c>
      <c r="L941" s="21" t="str">
        <f>IF('Receipts'!C941="","",'Receipts'!C941)</f>
        <v/>
      </c>
      <c r="M941" t="str">
        <f>IF('Receipts'!D941="","",'Receipts'!D941)</f>
        <v/>
      </c>
      <c r="N941" t="str">
        <f>IF('Receipts'!G941="","",'Receipts'!G941)</f>
        <v/>
      </c>
      <c r="O941" s="21" t="str">
        <f>IF('Receipts'!H941="","",'Receipts'!H941)</f>
        <v/>
      </c>
    </row>
    <row r="942">
      <c r="J942" t="str">
        <f>IF('Receipts'!E942="","",942)</f>
      </c>
      <c r="K942" s="15" t="str">
        <f>IF('Receipts'!E942="","",IF(ISNUMBER('Receipts'!E942),'Receipts'!E942,DATEVALUE('Receipts'!E942)))</f>
      </c>
      <c r="L942" s="21" t="str">
        <f>IF('Receipts'!C942="","",'Receipts'!C942)</f>
        <v/>
      </c>
      <c r="M942" t="str">
        <f>IF('Receipts'!D942="","",'Receipts'!D942)</f>
        <v/>
      </c>
      <c r="N942" t="str">
        <f>IF('Receipts'!G942="","",'Receipts'!G942)</f>
        <v/>
      </c>
      <c r="O942" s="21" t="str">
        <f>IF('Receipts'!H942="","",'Receipts'!H942)</f>
        <v/>
      </c>
    </row>
    <row r="943">
      <c r="J943" t="str">
        <f>IF('Receipts'!E943="","",943)</f>
      </c>
      <c r="K943" s="15" t="str">
        <f>IF('Receipts'!E943="","",IF(ISNUMBER('Receipts'!E943),'Receipts'!E943,DATEVALUE('Receipts'!E943)))</f>
      </c>
      <c r="L943" s="21" t="str">
        <f>IF('Receipts'!C943="","",'Receipts'!C943)</f>
        <v/>
      </c>
      <c r="M943" t="str">
        <f>IF('Receipts'!D943="","",'Receipts'!D943)</f>
        <v/>
      </c>
      <c r="N943" t="str">
        <f>IF('Receipts'!G943="","",'Receipts'!G943)</f>
        <v/>
      </c>
      <c r="O943" s="21" t="str">
        <f>IF('Receipts'!H943="","",'Receipts'!H943)</f>
        <v/>
      </c>
    </row>
    <row r="944">
      <c r="J944" t="str">
        <f>IF('Receipts'!E944="","",944)</f>
      </c>
      <c r="K944" s="15" t="str">
        <f>IF('Receipts'!E944="","",IF(ISNUMBER('Receipts'!E944),'Receipts'!E944,DATEVALUE('Receipts'!E944)))</f>
      </c>
      <c r="L944" s="21" t="str">
        <f>IF('Receipts'!C944="","",'Receipts'!C944)</f>
        <v/>
      </c>
      <c r="M944" t="str">
        <f>IF('Receipts'!D944="","",'Receipts'!D944)</f>
        <v/>
      </c>
      <c r="N944" t="str">
        <f>IF('Receipts'!G944="","",'Receipts'!G944)</f>
        <v/>
      </c>
      <c r="O944" s="21" t="str">
        <f>IF('Receipts'!H944="","",'Receipts'!H944)</f>
        <v/>
      </c>
    </row>
    <row r="945">
      <c r="J945" t="str">
        <f>IF('Receipts'!E945="","",945)</f>
      </c>
      <c r="K945" s="15" t="str">
        <f>IF('Receipts'!E945="","",IF(ISNUMBER('Receipts'!E945),'Receipts'!E945,DATEVALUE('Receipts'!E945)))</f>
      </c>
      <c r="L945" s="21" t="str">
        <f>IF('Receipts'!C945="","",'Receipts'!C945)</f>
        <v/>
      </c>
      <c r="M945" t="str">
        <f>IF('Receipts'!D945="","",'Receipts'!D945)</f>
        <v/>
      </c>
      <c r="N945" t="str">
        <f>IF('Receipts'!G945="","",'Receipts'!G945)</f>
        <v/>
      </c>
      <c r="O945" s="21" t="str">
        <f>IF('Receipts'!H945="","",'Receipts'!H945)</f>
        <v/>
      </c>
    </row>
    <row r="946">
      <c r="J946" t="str">
        <f>IF('Receipts'!E946="","",946)</f>
      </c>
      <c r="K946" s="15" t="str">
        <f>IF('Receipts'!E946="","",IF(ISNUMBER('Receipts'!E946),'Receipts'!E946,DATEVALUE('Receipts'!E946)))</f>
      </c>
      <c r="L946" s="21" t="str">
        <f>IF('Receipts'!C946="","",'Receipts'!C946)</f>
        <v/>
      </c>
      <c r="M946" t="str">
        <f>IF('Receipts'!D946="","",'Receipts'!D946)</f>
        <v/>
      </c>
      <c r="N946" t="str">
        <f>IF('Receipts'!G946="","",'Receipts'!G946)</f>
        <v/>
      </c>
      <c r="O946" s="21" t="str">
        <f>IF('Receipts'!H946="","",'Receipts'!H946)</f>
        <v/>
      </c>
    </row>
    <row r="947">
      <c r="J947" t="str">
        <f>IF('Receipts'!E947="","",947)</f>
      </c>
      <c r="K947" s="15" t="str">
        <f>IF('Receipts'!E947="","",IF(ISNUMBER('Receipts'!E947),'Receipts'!E947,DATEVALUE('Receipts'!E947)))</f>
      </c>
      <c r="L947" s="21" t="str">
        <f>IF('Receipts'!C947="","",'Receipts'!C947)</f>
        <v/>
      </c>
      <c r="M947" t="str">
        <f>IF('Receipts'!D947="","",'Receipts'!D947)</f>
        <v/>
      </c>
      <c r="N947" t="str">
        <f>IF('Receipts'!G947="","",'Receipts'!G947)</f>
        <v/>
      </c>
      <c r="O947" s="21" t="str">
        <f>IF('Receipts'!H947="","",'Receipts'!H947)</f>
        <v/>
      </c>
    </row>
    <row r="948">
      <c r="J948" t="str">
        <f>IF('Receipts'!E948="","",948)</f>
      </c>
      <c r="K948" s="15" t="str">
        <f>IF('Receipts'!E948="","",IF(ISNUMBER('Receipts'!E948),'Receipts'!E948,DATEVALUE('Receipts'!E948)))</f>
      </c>
      <c r="L948" s="21" t="str">
        <f>IF('Receipts'!C948="","",'Receipts'!C948)</f>
        <v/>
      </c>
      <c r="M948" t="str">
        <f>IF('Receipts'!D948="","",'Receipts'!D948)</f>
        <v/>
      </c>
      <c r="N948" t="str">
        <f>IF('Receipts'!G948="","",'Receipts'!G948)</f>
        <v/>
      </c>
      <c r="O948" s="21" t="str">
        <f>IF('Receipts'!H948="","",'Receipts'!H948)</f>
        <v/>
      </c>
    </row>
    <row r="949">
      <c r="J949" t="str">
        <f>IF('Receipts'!E949="","",949)</f>
      </c>
      <c r="K949" s="15" t="str">
        <f>IF('Receipts'!E949="","",IF(ISNUMBER('Receipts'!E949),'Receipts'!E949,DATEVALUE('Receipts'!E949)))</f>
      </c>
      <c r="L949" s="21" t="str">
        <f>IF('Receipts'!C949="","",'Receipts'!C949)</f>
        <v/>
      </c>
      <c r="M949" t="str">
        <f>IF('Receipts'!D949="","",'Receipts'!D949)</f>
        <v/>
      </c>
      <c r="N949" t="str">
        <f>IF('Receipts'!G949="","",'Receipts'!G949)</f>
        <v/>
      </c>
      <c r="O949" s="21" t="str">
        <f>IF('Receipts'!H949="","",'Receipts'!H949)</f>
        <v/>
      </c>
    </row>
    <row r="950">
      <c r="J950" t="str">
        <f>IF('Receipts'!E950="","",950)</f>
      </c>
      <c r="K950" s="15" t="str">
        <f>IF('Receipts'!E950="","",IF(ISNUMBER('Receipts'!E950),'Receipts'!E950,DATEVALUE('Receipts'!E950)))</f>
      </c>
      <c r="L950" s="21" t="str">
        <f>IF('Receipts'!C950="","",'Receipts'!C950)</f>
        <v/>
      </c>
      <c r="M950" t="str">
        <f>IF('Receipts'!D950="","",'Receipts'!D950)</f>
        <v/>
      </c>
      <c r="N950" t="str">
        <f>IF('Receipts'!G950="","",'Receipts'!G950)</f>
        <v/>
      </c>
      <c r="O950" s="21" t="str">
        <f>IF('Receipts'!H950="","",'Receipts'!H950)</f>
        <v/>
      </c>
    </row>
    <row r="951">
      <c r="J951" t="str">
        <f>IF('Receipts'!E951="","",951)</f>
      </c>
      <c r="K951" s="15" t="str">
        <f>IF('Receipts'!E951="","",IF(ISNUMBER('Receipts'!E951),'Receipts'!E951,DATEVALUE('Receipts'!E951)))</f>
      </c>
      <c r="L951" s="21" t="str">
        <f>IF('Receipts'!C951="","",'Receipts'!C951)</f>
        <v/>
      </c>
      <c r="M951" t="str">
        <f>IF('Receipts'!D951="","",'Receipts'!D951)</f>
        <v/>
      </c>
      <c r="N951" t="str">
        <f>IF('Receipts'!G951="","",'Receipts'!G951)</f>
        <v/>
      </c>
      <c r="O951" s="21" t="str">
        <f>IF('Receipts'!H951="","",'Receipts'!H951)</f>
        <v/>
      </c>
    </row>
    <row r="952">
      <c r="J952" t="str">
        <f>IF('Receipts'!E952="","",952)</f>
      </c>
      <c r="K952" s="15" t="str">
        <f>IF('Receipts'!E952="","",IF(ISNUMBER('Receipts'!E952),'Receipts'!E952,DATEVALUE('Receipts'!E952)))</f>
      </c>
      <c r="L952" s="21" t="str">
        <f>IF('Receipts'!C952="","",'Receipts'!C952)</f>
        <v/>
      </c>
      <c r="M952" t="str">
        <f>IF('Receipts'!D952="","",'Receipts'!D952)</f>
        <v/>
      </c>
      <c r="N952" t="str">
        <f>IF('Receipts'!G952="","",'Receipts'!G952)</f>
        <v/>
      </c>
      <c r="O952" s="21" t="str">
        <f>IF('Receipts'!H952="","",'Receipts'!H952)</f>
        <v/>
      </c>
    </row>
    <row r="953">
      <c r="J953" t="str">
        <f>IF('Receipts'!E953="","",953)</f>
      </c>
      <c r="K953" s="15" t="str">
        <f>IF('Receipts'!E953="","",IF(ISNUMBER('Receipts'!E953),'Receipts'!E953,DATEVALUE('Receipts'!E953)))</f>
      </c>
      <c r="L953" s="21" t="str">
        <f>IF('Receipts'!C953="","",'Receipts'!C953)</f>
        <v/>
      </c>
      <c r="M953" t="str">
        <f>IF('Receipts'!D953="","",'Receipts'!D953)</f>
        <v/>
      </c>
      <c r="N953" t="str">
        <f>IF('Receipts'!G953="","",'Receipts'!G953)</f>
        <v/>
      </c>
      <c r="O953" s="21" t="str">
        <f>IF('Receipts'!H953="","",'Receipts'!H953)</f>
        <v/>
      </c>
    </row>
    <row r="954">
      <c r="J954" t="str">
        <f>IF('Receipts'!E954="","",954)</f>
      </c>
      <c r="K954" s="15" t="str">
        <f>IF('Receipts'!E954="","",IF(ISNUMBER('Receipts'!E954),'Receipts'!E954,DATEVALUE('Receipts'!E954)))</f>
      </c>
      <c r="L954" s="21" t="str">
        <f>IF('Receipts'!C954="","",'Receipts'!C954)</f>
        <v/>
      </c>
      <c r="M954" t="str">
        <f>IF('Receipts'!D954="","",'Receipts'!D954)</f>
        <v/>
      </c>
      <c r="N954" t="str">
        <f>IF('Receipts'!G954="","",'Receipts'!G954)</f>
        <v/>
      </c>
      <c r="O954" s="21" t="str">
        <f>IF('Receipts'!H954="","",'Receipts'!H954)</f>
        <v/>
      </c>
    </row>
    <row r="955">
      <c r="J955" t="str">
        <f>IF('Receipts'!E955="","",955)</f>
      </c>
      <c r="K955" s="15" t="str">
        <f>IF('Receipts'!E955="","",IF(ISNUMBER('Receipts'!E955),'Receipts'!E955,DATEVALUE('Receipts'!E955)))</f>
      </c>
      <c r="L955" s="21" t="str">
        <f>IF('Receipts'!C955="","",'Receipts'!C955)</f>
        <v/>
      </c>
      <c r="M955" t="str">
        <f>IF('Receipts'!D955="","",'Receipts'!D955)</f>
        <v/>
      </c>
      <c r="N955" t="str">
        <f>IF('Receipts'!G955="","",'Receipts'!G955)</f>
        <v/>
      </c>
      <c r="O955" s="21" t="str">
        <f>IF('Receipts'!H955="","",'Receipts'!H955)</f>
        <v/>
      </c>
    </row>
    <row r="956">
      <c r="J956" t="str">
        <f>IF('Receipts'!E956="","",956)</f>
      </c>
      <c r="K956" s="15" t="str">
        <f>IF('Receipts'!E956="","",IF(ISNUMBER('Receipts'!E956),'Receipts'!E956,DATEVALUE('Receipts'!E956)))</f>
      </c>
      <c r="L956" s="21" t="str">
        <f>IF('Receipts'!C956="","",'Receipts'!C956)</f>
        <v/>
      </c>
      <c r="M956" t="str">
        <f>IF('Receipts'!D956="","",'Receipts'!D956)</f>
        <v/>
      </c>
      <c r="N956" t="str">
        <f>IF('Receipts'!G956="","",'Receipts'!G956)</f>
        <v/>
      </c>
      <c r="O956" s="21" t="str">
        <f>IF('Receipts'!H956="","",'Receipts'!H956)</f>
        <v/>
      </c>
    </row>
    <row r="957">
      <c r="J957" t="str">
        <f>IF('Receipts'!E957="","",957)</f>
      </c>
      <c r="K957" s="15" t="str">
        <f>IF('Receipts'!E957="","",IF(ISNUMBER('Receipts'!E957),'Receipts'!E957,DATEVALUE('Receipts'!E957)))</f>
      </c>
      <c r="L957" s="21" t="str">
        <f>IF('Receipts'!C957="","",'Receipts'!C957)</f>
        <v/>
      </c>
      <c r="M957" t="str">
        <f>IF('Receipts'!D957="","",'Receipts'!D957)</f>
        <v/>
      </c>
      <c r="N957" t="str">
        <f>IF('Receipts'!G957="","",'Receipts'!G957)</f>
        <v/>
      </c>
      <c r="O957" s="21" t="str">
        <f>IF('Receipts'!H957="","",'Receipts'!H957)</f>
        <v/>
      </c>
    </row>
    <row r="958">
      <c r="J958" t="str">
        <f>IF('Receipts'!E958="","",958)</f>
      </c>
      <c r="K958" s="15" t="str">
        <f>IF('Receipts'!E958="","",IF(ISNUMBER('Receipts'!E958),'Receipts'!E958,DATEVALUE('Receipts'!E958)))</f>
      </c>
      <c r="L958" s="21" t="str">
        <f>IF('Receipts'!C958="","",'Receipts'!C958)</f>
        <v/>
      </c>
      <c r="M958" t="str">
        <f>IF('Receipts'!D958="","",'Receipts'!D958)</f>
        <v/>
      </c>
      <c r="N958" t="str">
        <f>IF('Receipts'!G958="","",'Receipts'!G958)</f>
        <v/>
      </c>
      <c r="O958" s="21" t="str">
        <f>IF('Receipts'!H958="","",'Receipts'!H958)</f>
        <v/>
      </c>
    </row>
    <row r="959">
      <c r="J959" t="str">
        <f>IF('Receipts'!E959="","",959)</f>
      </c>
      <c r="K959" s="15" t="str">
        <f>IF('Receipts'!E959="","",IF(ISNUMBER('Receipts'!E959),'Receipts'!E959,DATEVALUE('Receipts'!E959)))</f>
      </c>
      <c r="L959" s="21" t="str">
        <f>IF('Receipts'!C959="","",'Receipts'!C959)</f>
        <v/>
      </c>
      <c r="M959" t="str">
        <f>IF('Receipts'!D959="","",'Receipts'!D959)</f>
        <v/>
      </c>
      <c r="N959" t="str">
        <f>IF('Receipts'!G959="","",'Receipts'!G959)</f>
        <v/>
      </c>
      <c r="O959" s="21" t="str">
        <f>IF('Receipts'!H959="","",'Receipts'!H959)</f>
        <v/>
      </c>
    </row>
    <row r="960">
      <c r="J960" t="str">
        <f>IF('Receipts'!E960="","",960)</f>
      </c>
      <c r="K960" s="15" t="str">
        <f>IF('Receipts'!E960="","",IF(ISNUMBER('Receipts'!E960),'Receipts'!E960,DATEVALUE('Receipts'!E960)))</f>
      </c>
      <c r="L960" s="21" t="str">
        <f>IF('Receipts'!C960="","",'Receipts'!C960)</f>
        <v/>
      </c>
      <c r="M960" t="str">
        <f>IF('Receipts'!D960="","",'Receipts'!D960)</f>
        <v/>
      </c>
      <c r="N960" t="str">
        <f>IF('Receipts'!G960="","",'Receipts'!G960)</f>
        <v/>
      </c>
      <c r="O960" s="21" t="str">
        <f>IF('Receipts'!H960="","",'Receipts'!H960)</f>
        <v/>
      </c>
    </row>
    <row r="961">
      <c r="J961" t="str">
        <f>IF('Receipts'!E961="","",961)</f>
      </c>
      <c r="K961" s="15" t="str">
        <f>IF('Receipts'!E961="","",IF(ISNUMBER('Receipts'!E961),'Receipts'!E961,DATEVALUE('Receipts'!E961)))</f>
      </c>
      <c r="L961" s="21" t="str">
        <f>IF('Receipts'!C961="","",'Receipts'!C961)</f>
        <v/>
      </c>
      <c r="M961" t="str">
        <f>IF('Receipts'!D961="","",'Receipts'!D961)</f>
        <v/>
      </c>
      <c r="N961" t="str">
        <f>IF('Receipts'!G961="","",'Receipts'!G961)</f>
        <v/>
      </c>
      <c r="O961" s="21" t="str">
        <f>IF('Receipts'!H961="","",'Receipts'!H961)</f>
        <v/>
      </c>
    </row>
    <row r="962">
      <c r="J962" t="str">
        <f>IF('Receipts'!E962="","",962)</f>
      </c>
      <c r="K962" s="15" t="str">
        <f>IF('Receipts'!E962="","",IF(ISNUMBER('Receipts'!E962),'Receipts'!E962,DATEVALUE('Receipts'!E962)))</f>
      </c>
      <c r="L962" s="21" t="str">
        <f>IF('Receipts'!C962="","",'Receipts'!C962)</f>
        <v/>
      </c>
      <c r="M962" t="str">
        <f>IF('Receipts'!D962="","",'Receipts'!D962)</f>
        <v/>
      </c>
      <c r="N962" t="str">
        <f>IF('Receipts'!G962="","",'Receipts'!G962)</f>
        <v/>
      </c>
      <c r="O962" s="21" t="str">
        <f>IF('Receipts'!H962="","",'Receipts'!H962)</f>
        <v/>
      </c>
    </row>
    <row r="963">
      <c r="J963" t="str">
        <f>IF('Receipts'!E963="","",963)</f>
      </c>
      <c r="K963" s="15" t="str">
        <f>IF('Receipts'!E963="","",IF(ISNUMBER('Receipts'!E963),'Receipts'!E963,DATEVALUE('Receipts'!E963)))</f>
      </c>
      <c r="L963" s="21" t="str">
        <f>IF('Receipts'!C963="","",'Receipts'!C963)</f>
        <v/>
      </c>
      <c r="M963" t="str">
        <f>IF('Receipts'!D963="","",'Receipts'!D963)</f>
        <v/>
      </c>
      <c r="N963" t="str">
        <f>IF('Receipts'!G963="","",'Receipts'!G963)</f>
        <v/>
      </c>
      <c r="O963" s="21" t="str">
        <f>IF('Receipts'!H963="","",'Receipts'!H963)</f>
        <v/>
      </c>
    </row>
    <row r="964">
      <c r="J964" t="str">
        <f>IF('Receipts'!E964="","",964)</f>
      </c>
      <c r="K964" s="15" t="str">
        <f>IF('Receipts'!E964="","",IF(ISNUMBER('Receipts'!E964),'Receipts'!E964,DATEVALUE('Receipts'!E964)))</f>
      </c>
      <c r="L964" s="21" t="str">
        <f>IF('Receipts'!C964="","",'Receipts'!C964)</f>
        <v/>
      </c>
      <c r="M964" t="str">
        <f>IF('Receipts'!D964="","",'Receipts'!D964)</f>
        <v/>
      </c>
      <c r="N964" t="str">
        <f>IF('Receipts'!G964="","",'Receipts'!G964)</f>
        <v/>
      </c>
      <c r="O964" s="21" t="str">
        <f>IF('Receipts'!H964="","",'Receipts'!H964)</f>
        <v/>
      </c>
    </row>
    <row r="965">
      <c r="J965" t="str">
        <f>IF('Receipts'!E965="","",965)</f>
      </c>
      <c r="K965" s="15" t="str">
        <f>IF('Receipts'!E965="","",IF(ISNUMBER('Receipts'!E965),'Receipts'!E965,DATEVALUE('Receipts'!E965)))</f>
      </c>
      <c r="L965" s="21" t="str">
        <f>IF('Receipts'!C965="","",'Receipts'!C965)</f>
        <v/>
      </c>
      <c r="M965" t="str">
        <f>IF('Receipts'!D965="","",'Receipts'!D965)</f>
        <v/>
      </c>
      <c r="N965" t="str">
        <f>IF('Receipts'!G965="","",'Receipts'!G965)</f>
        <v/>
      </c>
      <c r="O965" s="21" t="str">
        <f>IF('Receipts'!H965="","",'Receipts'!H965)</f>
        <v/>
      </c>
    </row>
    <row r="966">
      <c r="J966" t="str">
        <f>IF('Receipts'!E966="","",966)</f>
      </c>
      <c r="K966" s="15" t="str">
        <f>IF('Receipts'!E966="","",IF(ISNUMBER('Receipts'!E966),'Receipts'!E966,DATEVALUE('Receipts'!E966)))</f>
      </c>
      <c r="L966" s="21" t="str">
        <f>IF('Receipts'!C966="","",'Receipts'!C966)</f>
        <v/>
      </c>
      <c r="M966" t="str">
        <f>IF('Receipts'!D966="","",'Receipts'!D966)</f>
        <v/>
      </c>
      <c r="N966" t="str">
        <f>IF('Receipts'!G966="","",'Receipts'!G966)</f>
        <v/>
      </c>
      <c r="O966" s="21" t="str">
        <f>IF('Receipts'!H966="","",'Receipts'!H966)</f>
        <v/>
      </c>
    </row>
    <row r="967">
      <c r="J967" t="str">
        <f>IF('Receipts'!E967="","",967)</f>
      </c>
      <c r="K967" s="15" t="str">
        <f>IF('Receipts'!E967="","",IF(ISNUMBER('Receipts'!E967),'Receipts'!E967,DATEVALUE('Receipts'!E967)))</f>
      </c>
      <c r="L967" s="21" t="str">
        <f>IF('Receipts'!C967="","",'Receipts'!C967)</f>
        <v/>
      </c>
      <c r="M967" t="str">
        <f>IF('Receipts'!D967="","",'Receipts'!D967)</f>
        <v/>
      </c>
      <c r="N967" t="str">
        <f>IF('Receipts'!G967="","",'Receipts'!G967)</f>
        <v/>
      </c>
      <c r="O967" s="21" t="str">
        <f>IF('Receipts'!H967="","",'Receipts'!H967)</f>
        <v/>
      </c>
    </row>
    <row r="968">
      <c r="J968" t="str">
        <f>IF('Receipts'!E968="","",968)</f>
      </c>
      <c r="K968" s="15" t="str">
        <f>IF('Receipts'!E968="","",IF(ISNUMBER('Receipts'!E968),'Receipts'!E968,DATEVALUE('Receipts'!E968)))</f>
      </c>
      <c r="L968" s="21" t="str">
        <f>IF('Receipts'!C968="","",'Receipts'!C968)</f>
        <v/>
      </c>
      <c r="M968" t="str">
        <f>IF('Receipts'!D968="","",'Receipts'!D968)</f>
        <v/>
      </c>
      <c r="N968" t="str">
        <f>IF('Receipts'!G968="","",'Receipts'!G968)</f>
        <v/>
      </c>
      <c r="O968" s="21" t="str">
        <f>IF('Receipts'!H968="","",'Receipts'!H968)</f>
        <v/>
      </c>
    </row>
    <row r="969">
      <c r="J969" t="str">
        <f>IF('Receipts'!E969="","",969)</f>
      </c>
      <c r="K969" s="15" t="str">
        <f>IF('Receipts'!E969="","",IF(ISNUMBER('Receipts'!E969),'Receipts'!E969,DATEVALUE('Receipts'!E969)))</f>
      </c>
      <c r="L969" s="21" t="str">
        <f>IF('Receipts'!C969="","",'Receipts'!C969)</f>
        <v/>
      </c>
      <c r="M969" t="str">
        <f>IF('Receipts'!D969="","",'Receipts'!D969)</f>
        <v/>
      </c>
      <c r="N969" t="str">
        <f>IF('Receipts'!G969="","",'Receipts'!G969)</f>
        <v/>
      </c>
      <c r="O969" s="21" t="str">
        <f>IF('Receipts'!H969="","",'Receipts'!H969)</f>
        <v/>
      </c>
    </row>
    <row r="970">
      <c r="J970" t="str">
        <f>IF('Receipts'!E970="","",970)</f>
      </c>
      <c r="K970" s="15" t="str">
        <f>IF('Receipts'!E970="","",IF(ISNUMBER('Receipts'!E970),'Receipts'!E970,DATEVALUE('Receipts'!E970)))</f>
      </c>
      <c r="L970" s="21" t="str">
        <f>IF('Receipts'!C970="","",'Receipts'!C970)</f>
        <v/>
      </c>
      <c r="M970" t="str">
        <f>IF('Receipts'!D970="","",'Receipts'!D970)</f>
        <v/>
      </c>
      <c r="N970" t="str">
        <f>IF('Receipts'!G970="","",'Receipts'!G970)</f>
        <v/>
      </c>
      <c r="O970" s="21" t="str">
        <f>IF('Receipts'!H970="","",'Receipts'!H970)</f>
        <v/>
      </c>
    </row>
    <row r="971">
      <c r="J971" t="str">
        <f>IF('Receipts'!E971="","",971)</f>
      </c>
      <c r="K971" s="15" t="str">
        <f>IF('Receipts'!E971="","",IF(ISNUMBER('Receipts'!E971),'Receipts'!E971,DATEVALUE('Receipts'!E971)))</f>
      </c>
      <c r="L971" s="21" t="str">
        <f>IF('Receipts'!C971="","",'Receipts'!C971)</f>
        <v/>
      </c>
      <c r="M971" t="str">
        <f>IF('Receipts'!D971="","",'Receipts'!D971)</f>
        <v/>
      </c>
      <c r="N971" t="str">
        <f>IF('Receipts'!G971="","",'Receipts'!G971)</f>
        <v/>
      </c>
      <c r="O971" s="21" t="str">
        <f>IF('Receipts'!H971="","",'Receipts'!H971)</f>
        <v/>
      </c>
    </row>
    <row r="972">
      <c r="J972" t="str">
        <f>IF('Receipts'!E972="","",972)</f>
      </c>
      <c r="K972" s="15" t="str">
        <f>IF('Receipts'!E972="","",IF(ISNUMBER('Receipts'!E972),'Receipts'!E972,DATEVALUE('Receipts'!E972)))</f>
      </c>
      <c r="L972" s="21" t="str">
        <f>IF('Receipts'!C972="","",'Receipts'!C972)</f>
        <v/>
      </c>
      <c r="M972" t="str">
        <f>IF('Receipts'!D972="","",'Receipts'!D972)</f>
        <v/>
      </c>
      <c r="N972" t="str">
        <f>IF('Receipts'!G972="","",'Receipts'!G972)</f>
        <v/>
      </c>
      <c r="O972" s="21" t="str">
        <f>IF('Receipts'!H972="","",'Receipts'!H972)</f>
        <v/>
      </c>
    </row>
    <row r="973">
      <c r="J973" t="str">
        <f>IF('Receipts'!E973="","",973)</f>
      </c>
      <c r="K973" s="15" t="str">
        <f>IF('Receipts'!E973="","",IF(ISNUMBER('Receipts'!E973),'Receipts'!E973,DATEVALUE('Receipts'!E973)))</f>
      </c>
      <c r="L973" s="21" t="str">
        <f>IF('Receipts'!C973="","",'Receipts'!C973)</f>
        <v/>
      </c>
      <c r="M973" t="str">
        <f>IF('Receipts'!D973="","",'Receipts'!D973)</f>
        <v/>
      </c>
      <c r="N973" t="str">
        <f>IF('Receipts'!G973="","",'Receipts'!G973)</f>
        <v/>
      </c>
      <c r="O973" s="21" t="str">
        <f>IF('Receipts'!H973="","",'Receipts'!H973)</f>
        <v/>
      </c>
    </row>
    <row r="974">
      <c r="J974" t="str">
        <f>IF('Receipts'!E974="","",974)</f>
      </c>
      <c r="K974" s="15" t="str">
        <f>IF('Receipts'!E974="","",IF(ISNUMBER('Receipts'!E974),'Receipts'!E974,DATEVALUE('Receipts'!E974)))</f>
      </c>
      <c r="L974" s="21" t="str">
        <f>IF('Receipts'!C974="","",'Receipts'!C974)</f>
        <v/>
      </c>
      <c r="M974" t="str">
        <f>IF('Receipts'!D974="","",'Receipts'!D974)</f>
        <v/>
      </c>
      <c r="N974" t="str">
        <f>IF('Receipts'!G974="","",'Receipts'!G974)</f>
        <v/>
      </c>
      <c r="O974" s="21" t="str">
        <f>IF('Receipts'!H974="","",'Receipts'!H974)</f>
        <v/>
      </c>
    </row>
    <row r="975">
      <c r="J975" t="str">
        <f>IF('Receipts'!E975="","",975)</f>
      </c>
      <c r="K975" s="15" t="str">
        <f>IF('Receipts'!E975="","",IF(ISNUMBER('Receipts'!E975),'Receipts'!E975,DATEVALUE('Receipts'!E975)))</f>
      </c>
      <c r="L975" s="21" t="str">
        <f>IF('Receipts'!C975="","",'Receipts'!C975)</f>
        <v/>
      </c>
      <c r="M975" t="str">
        <f>IF('Receipts'!D975="","",'Receipts'!D975)</f>
        <v/>
      </c>
      <c r="N975" t="str">
        <f>IF('Receipts'!G975="","",'Receipts'!G975)</f>
        <v/>
      </c>
      <c r="O975" s="21" t="str">
        <f>IF('Receipts'!H975="","",'Receipts'!H975)</f>
        <v/>
      </c>
    </row>
    <row r="976">
      <c r="J976" t="str">
        <f>IF('Receipts'!E976="","",976)</f>
      </c>
      <c r="K976" s="15" t="str">
        <f>IF('Receipts'!E976="","",IF(ISNUMBER('Receipts'!E976),'Receipts'!E976,DATEVALUE('Receipts'!E976)))</f>
      </c>
      <c r="L976" s="21" t="str">
        <f>IF('Receipts'!C976="","",'Receipts'!C976)</f>
        <v/>
      </c>
      <c r="M976" t="str">
        <f>IF('Receipts'!D976="","",'Receipts'!D976)</f>
        <v/>
      </c>
      <c r="N976" t="str">
        <f>IF('Receipts'!G976="","",'Receipts'!G976)</f>
        <v/>
      </c>
      <c r="O976" s="21" t="str">
        <f>IF('Receipts'!H976="","",'Receipts'!H976)</f>
        <v/>
      </c>
    </row>
    <row r="977">
      <c r="J977" t="str">
        <f>IF('Receipts'!E977="","",977)</f>
      </c>
      <c r="K977" s="15" t="str">
        <f>IF('Receipts'!E977="","",IF(ISNUMBER('Receipts'!E977),'Receipts'!E977,DATEVALUE('Receipts'!E977)))</f>
      </c>
      <c r="L977" s="21" t="str">
        <f>IF('Receipts'!C977="","",'Receipts'!C977)</f>
        <v/>
      </c>
      <c r="M977" t="str">
        <f>IF('Receipts'!D977="","",'Receipts'!D977)</f>
        <v/>
      </c>
      <c r="N977" t="str">
        <f>IF('Receipts'!G977="","",'Receipts'!G977)</f>
        <v/>
      </c>
      <c r="O977" s="21" t="str">
        <f>IF('Receipts'!H977="","",'Receipts'!H977)</f>
        <v/>
      </c>
    </row>
    <row r="978">
      <c r="J978" t="str">
        <f>IF('Receipts'!E978="","",978)</f>
      </c>
      <c r="K978" s="15" t="str">
        <f>IF('Receipts'!E978="","",IF(ISNUMBER('Receipts'!E978),'Receipts'!E978,DATEVALUE('Receipts'!E978)))</f>
      </c>
      <c r="L978" s="21" t="str">
        <f>IF('Receipts'!C978="","",'Receipts'!C978)</f>
        <v/>
      </c>
      <c r="M978" t="str">
        <f>IF('Receipts'!D978="","",'Receipts'!D978)</f>
        <v/>
      </c>
      <c r="N978" t="str">
        <f>IF('Receipts'!G978="","",'Receipts'!G978)</f>
        <v/>
      </c>
      <c r="O978" s="21" t="str">
        <f>IF('Receipts'!H978="","",'Receipts'!H978)</f>
        <v/>
      </c>
    </row>
    <row r="979">
      <c r="J979" t="str">
        <f>IF('Receipts'!E979="","",979)</f>
      </c>
      <c r="K979" s="15" t="str">
        <f>IF('Receipts'!E979="","",IF(ISNUMBER('Receipts'!E979),'Receipts'!E979,DATEVALUE('Receipts'!E979)))</f>
      </c>
      <c r="L979" s="21" t="str">
        <f>IF('Receipts'!C979="","",'Receipts'!C979)</f>
        <v/>
      </c>
      <c r="M979" t="str">
        <f>IF('Receipts'!D979="","",'Receipts'!D979)</f>
        <v/>
      </c>
      <c r="N979" t="str">
        <f>IF('Receipts'!G979="","",'Receipts'!G979)</f>
        <v/>
      </c>
      <c r="O979" s="21" t="str">
        <f>IF('Receipts'!H979="","",'Receipts'!H979)</f>
        <v/>
      </c>
    </row>
    <row r="980">
      <c r="J980" t="str">
        <f>IF('Receipts'!E980="","",980)</f>
      </c>
      <c r="K980" s="15" t="str">
        <f>IF('Receipts'!E980="","",IF(ISNUMBER('Receipts'!E980),'Receipts'!E980,DATEVALUE('Receipts'!E980)))</f>
      </c>
      <c r="L980" s="21" t="str">
        <f>IF('Receipts'!C980="","",'Receipts'!C980)</f>
        <v/>
      </c>
      <c r="M980" t="str">
        <f>IF('Receipts'!D980="","",'Receipts'!D980)</f>
        <v/>
      </c>
      <c r="N980" t="str">
        <f>IF('Receipts'!G980="","",'Receipts'!G980)</f>
        <v/>
      </c>
      <c r="O980" s="21" t="str">
        <f>IF('Receipts'!H980="","",'Receipts'!H980)</f>
        <v/>
      </c>
    </row>
    <row r="981">
      <c r="J981" t="str">
        <f>IF('Receipts'!E981="","",981)</f>
      </c>
      <c r="K981" s="15" t="str">
        <f>IF('Receipts'!E981="","",IF(ISNUMBER('Receipts'!E981),'Receipts'!E981,DATEVALUE('Receipts'!E981)))</f>
      </c>
      <c r="L981" s="21" t="str">
        <f>IF('Receipts'!C981="","",'Receipts'!C981)</f>
        <v/>
      </c>
      <c r="M981" t="str">
        <f>IF('Receipts'!D981="","",'Receipts'!D981)</f>
        <v/>
      </c>
      <c r="N981" t="str">
        <f>IF('Receipts'!G981="","",'Receipts'!G981)</f>
        <v/>
      </c>
      <c r="O981" s="21" t="str">
        <f>IF('Receipts'!H981="","",'Receipts'!H981)</f>
        <v/>
      </c>
    </row>
    <row r="982">
      <c r="J982" t="str">
        <f>IF('Receipts'!E982="","",982)</f>
      </c>
      <c r="K982" s="15" t="str">
        <f>IF('Receipts'!E982="","",IF(ISNUMBER('Receipts'!E982),'Receipts'!E982,DATEVALUE('Receipts'!E982)))</f>
      </c>
      <c r="L982" s="21" t="str">
        <f>IF('Receipts'!C982="","",'Receipts'!C982)</f>
        <v/>
      </c>
      <c r="M982" t="str">
        <f>IF('Receipts'!D982="","",'Receipts'!D982)</f>
        <v/>
      </c>
      <c r="N982" t="str">
        <f>IF('Receipts'!G982="","",'Receipts'!G982)</f>
        <v/>
      </c>
      <c r="O982" s="21" t="str">
        <f>IF('Receipts'!H982="","",'Receipts'!H982)</f>
        <v/>
      </c>
    </row>
    <row r="983">
      <c r="J983" t="str">
        <f>IF('Receipts'!E983="","",983)</f>
      </c>
      <c r="K983" s="15" t="str">
        <f>IF('Receipts'!E983="","",IF(ISNUMBER('Receipts'!E983),'Receipts'!E983,DATEVALUE('Receipts'!E983)))</f>
      </c>
      <c r="L983" s="21" t="str">
        <f>IF('Receipts'!C983="","",'Receipts'!C983)</f>
        <v/>
      </c>
      <c r="M983" t="str">
        <f>IF('Receipts'!D983="","",'Receipts'!D983)</f>
        <v/>
      </c>
      <c r="N983" t="str">
        <f>IF('Receipts'!G983="","",'Receipts'!G983)</f>
        <v/>
      </c>
      <c r="O983" s="21" t="str">
        <f>IF('Receipts'!H983="","",'Receipts'!H983)</f>
        <v/>
      </c>
    </row>
    <row r="984">
      <c r="J984" t="str">
        <f>IF('Receipts'!E984="","",984)</f>
      </c>
      <c r="K984" s="15" t="str">
        <f>IF('Receipts'!E984="","",IF(ISNUMBER('Receipts'!E984),'Receipts'!E984,DATEVALUE('Receipts'!E984)))</f>
      </c>
      <c r="L984" s="21" t="str">
        <f>IF('Receipts'!C984="","",'Receipts'!C984)</f>
        <v/>
      </c>
      <c r="M984" t="str">
        <f>IF('Receipts'!D984="","",'Receipts'!D984)</f>
        <v/>
      </c>
      <c r="N984" t="str">
        <f>IF('Receipts'!G984="","",'Receipts'!G984)</f>
        <v/>
      </c>
      <c r="O984" s="21" t="str">
        <f>IF('Receipts'!H984="","",'Receipts'!H984)</f>
        <v/>
      </c>
    </row>
    <row r="985">
      <c r="J985" t="str">
        <f>IF('Receipts'!E985="","",985)</f>
      </c>
      <c r="K985" s="15" t="str">
        <f>IF('Receipts'!E985="","",IF(ISNUMBER('Receipts'!E985),'Receipts'!E985,DATEVALUE('Receipts'!E985)))</f>
      </c>
      <c r="L985" s="21" t="str">
        <f>IF('Receipts'!C985="","",'Receipts'!C985)</f>
        <v/>
      </c>
      <c r="M985" t="str">
        <f>IF('Receipts'!D985="","",'Receipts'!D985)</f>
        <v/>
      </c>
      <c r="N985" t="str">
        <f>IF('Receipts'!G985="","",'Receipts'!G985)</f>
        <v/>
      </c>
      <c r="O985" s="21" t="str">
        <f>IF('Receipts'!H985="","",'Receipts'!H985)</f>
        <v/>
      </c>
    </row>
    <row r="986">
      <c r="J986" t="str">
        <f>IF('Receipts'!E986="","",986)</f>
      </c>
      <c r="K986" s="15" t="str">
        <f>IF('Receipts'!E986="","",IF(ISNUMBER('Receipts'!E986),'Receipts'!E986,DATEVALUE('Receipts'!E986)))</f>
      </c>
      <c r="L986" s="21" t="str">
        <f>IF('Receipts'!C986="","",'Receipts'!C986)</f>
        <v/>
      </c>
      <c r="M986" t="str">
        <f>IF('Receipts'!D986="","",'Receipts'!D986)</f>
        <v/>
      </c>
      <c r="N986" t="str">
        <f>IF('Receipts'!G986="","",'Receipts'!G986)</f>
        <v/>
      </c>
      <c r="O986" s="21" t="str">
        <f>IF('Receipts'!H986="","",'Receipts'!H986)</f>
        <v/>
      </c>
    </row>
    <row r="987">
      <c r="J987" t="str">
        <f>IF('Receipts'!E987="","",987)</f>
      </c>
      <c r="K987" s="15" t="str">
        <f>IF('Receipts'!E987="","",IF(ISNUMBER('Receipts'!E987),'Receipts'!E987,DATEVALUE('Receipts'!E987)))</f>
      </c>
      <c r="L987" s="21" t="str">
        <f>IF('Receipts'!C987="","",'Receipts'!C987)</f>
        <v/>
      </c>
      <c r="M987" t="str">
        <f>IF('Receipts'!D987="","",'Receipts'!D987)</f>
        <v/>
      </c>
      <c r="N987" t="str">
        <f>IF('Receipts'!G987="","",'Receipts'!G987)</f>
        <v/>
      </c>
      <c r="O987" s="21" t="str">
        <f>IF('Receipts'!H987="","",'Receipts'!H987)</f>
        <v/>
      </c>
    </row>
    <row r="988">
      <c r="J988" t="str">
        <f>IF('Receipts'!E988="","",988)</f>
      </c>
      <c r="K988" s="15" t="str">
        <f>IF('Receipts'!E988="","",IF(ISNUMBER('Receipts'!E988),'Receipts'!E988,DATEVALUE('Receipts'!E988)))</f>
      </c>
      <c r="L988" s="21" t="str">
        <f>IF('Receipts'!C988="","",'Receipts'!C988)</f>
        <v/>
      </c>
      <c r="M988" t="str">
        <f>IF('Receipts'!D988="","",'Receipts'!D988)</f>
        <v/>
      </c>
      <c r="N988" t="str">
        <f>IF('Receipts'!G988="","",'Receipts'!G988)</f>
        <v/>
      </c>
      <c r="O988" s="21" t="str">
        <f>IF('Receipts'!H988="","",'Receipts'!H988)</f>
        <v/>
      </c>
    </row>
    <row r="989">
      <c r="J989" t="str">
        <f>IF('Receipts'!E989="","",989)</f>
      </c>
      <c r="K989" s="15" t="str">
        <f>IF('Receipts'!E989="","",IF(ISNUMBER('Receipts'!E989),'Receipts'!E989,DATEVALUE('Receipts'!E989)))</f>
      </c>
      <c r="L989" s="21" t="str">
        <f>IF('Receipts'!C989="","",'Receipts'!C989)</f>
        <v/>
      </c>
      <c r="M989" t="str">
        <f>IF('Receipts'!D989="","",'Receipts'!D989)</f>
        <v/>
      </c>
      <c r="N989" t="str">
        <f>IF('Receipts'!G989="","",'Receipts'!G989)</f>
        <v/>
      </c>
      <c r="O989" s="21" t="str">
        <f>IF('Receipts'!H989="","",'Receipts'!H989)</f>
        <v/>
      </c>
    </row>
    <row r="990">
      <c r="J990" t="str">
        <f>IF('Receipts'!E990="","",990)</f>
      </c>
      <c r="K990" s="15" t="str">
        <f>IF('Receipts'!E990="","",IF(ISNUMBER('Receipts'!E990),'Receipts'!E990,DATEVALUE('Receipts'!E990)))</f>
      </c>
      <c r="L990" s="21" t="str">
        <f>IF('Receipts'!C990="","",'Receipts'!C990)</f>
        <v/>
      </c>
      <c r="M990" t="str">
        <f>IF('Receipts'!D990="","",'Receipts'!D990)</f>
        <v/>
      </c>
      <c r="N990" t="str">
        <f>IF('Receipts'!G990="","",'Receipts'!G990)</f>
        <v/>
      </c>
      <c r="O990" s="21" t="str">
        <f>IF('Receipts'!H990="","",'Receipts'!H990)</f>
        <v/>
      </c>
    </row>
    <row r="991">
      <c r="J991" t="str">
        <f>IF('Receipts'!E991="","",991)</f>
      </c>
      <c r="K991" s="15" t="str">
        <f>IF('Receipts'!E991="","",IF(ISNUMBER('Receipts'!E991),'Receipts'!E991,DATEVALUE('Receipts'!E991)))</f>
      </c>
      <c r="L991" s="21" t="str">
        <f>IF('Receipts'!C991="","",'Receipts'!C991)</f>
        <v/>
      </c>
      <c r="M991" t="str">
        <f>IF('Receipts'!D991="","",'Receipts'!D991)</f>
        <v/>
      </c>
      <c r="N991" t="str">
        <f>IF('Receipts'!G991="","",'Receipts'!G991)</f>
        <v/>
      </c>
      <c r="O991" s="21" t="str">
        <f>IF('Receipts'!H991="","",'Receipts'!H991)</f>
        <v/>
      </c>
    </row>
    <row r="992">
      <c r="J992" t="str">
        <f>IF('Receipts'!E992="","",992)</f>
      </c>
      <c r="K992" s="15" t="str">
        <f>IF('Receipts'!E992="","",IF(ISNUMBER('Receipts'!E992),'Receipts'!E992,DATEVALUE('Receipts'!E992)))</f>
      </c>
      <c r="L992" s="21" t="str">
        <f>IF('Receipts'!C992="","",'Receipts'!C992)</f>
        <v/>
      </c>
      <c r="M992" t="str">
        <f>IF('Receipts'!D992="","",'Receipts'!D992)</f>
        <v/>
      </c>
      <c r="N992" t="str">
        <f>IF('Receipts'!G992="","",'Receipts'!G992)</f>
        <v/>
      </c>
      <c r="O992" s="21" t="str">
        <f>IF('Receipts'!H992="","",'Receipts'!H992)</f>
        <v/>
      </c>
    </row>
    <row r="993">
      <c r="J993" t="str">
        <f>IF('Receipts'!E993="","",993)</f>
      </c>
      <c r="K993" s="15" t="str">
        <f>IF('Receipts'!E993="","",IF(ISNUMBER('Receipts'!E993),'Receipts'!E993,DATEVALUE('Receipts'!E993)))</f>
      </c>
      <c r="L993" s="21" t="str">
        <f>IF('Receipts'!C993="","",'Receipts'!C993)</f>
        <v/>
      </c>
      <c r="M993" t="str">
        <f>IF('Receipts'!D993="","",'Receipts'!D993)</f>
        <v/>
      </c>
      <c r="N993" t="str">
        <f>IF('Receipts'!G993="","",'Receipts'!G993)</f>
        <v/>
      </c>
      <c r="O993" s="21" t="str">
        <f>IF('Receipts'!H993="","",'Receipts'!H993)</f>
        <v/>
      </c>
    </row>
    <row r="994">
      <c r="J994" t="str">
        <f>IF('Receipts'!E994="","",994)</f>
      </c>
      <c r="K994" s="15" t="str">
        <f>IF('Receipts'!E994="","",IF(ISNUMBER('Receipts'!E994),'Receipts'!E994,DATEVALUE('Receipts'!E994)))</f>
      </c>
      <c r="L994" s="21" t="str">
        <f>IF('Receipts'!C994="","",'Receipts'!C994)</f>
        <v/>
      </c>
      <c r="M994" t="str">
        <f>IF('Receipts'!D994="","",'Receipts'!D994)</f>
        <v/>
      </c>
      <c r="N994" t="str">
        <f>IF('Receipts'!G994="","",'Receipts'!G994)</f>
        <v/>
      </c>
      <c r="O994" s="21" t="str">
        <f>IF('Receipts'!H994="","",'Receipts'!H994)</f>
        <v/>
      </c>
    </row>
    <row r="995">
      <c r="J995" t="str">
        <f>IF('Receipts'!E995="","",995)</f>
      </c>
      <c r="K995" s="15" t="str">
        <f>IF('Receipts'!E995="","",IF(ISNUMBER('Receipts'!E995),'Receipts'!E995,DATEVALUE('Receipts'!E995)))</f>
      </c>
      <c r="L995" s="21" t="str">
        <f>IF('Receipts'!C995="","",'Receipts'!C995)</f>
        <v/>
      </c>
      <c r="M995" t="str">
        <f>IF('Receipts'!D995="","",'Receipts'!D995)</f>
        <v/>
      </c>
      <c r="N995" t="str">
        <f>IF('Receipts'!G995="","",'Receipts'!G995)</f>
        <v/>
      </c>
      <c r="O995" s="21" t="str">
        <f>IF('Receipts'!H995="","",'Receipts'!H995)</f>
        <v/>
      </c>
    </row>
    <row r="996">
      <c r="J996" t="str">
        <f>IF('Receipts'!E996="","",996)</f>
      </c>
      <c r="K996" s="15" t="str">
        <f>IF('Receipts'!E996="","",IF(ISNUMBER('Receipts'!E996),'Receipts'!E996,DATEVALUE('Receipts'!E996)))</f>
      </c>
      <c r="L996" s="21" t="str">
        <f>IF('Receipts'!C996="","",'Receipts'!C996)</f>
        <v/>
      </c>
      <c r="M996" t="str">
        <f>IF('Receipts'!D996="","",'Receipts'!D996)</f>
        <v/>
      </c>
      <c r="N996" t="str">
        <f>IF('Receipts'!G996="","",'Receipts'!G996)</f>
        <v/>
      </c>
      <c r="O996" s="21" t="str">
        <f>IF('Receipts'!H996="","",'Receipts'!H996)</f>
        <v/>
      </c>
    </row>
    <row r="997">
      <c r="J997" t="str">
        <f>IF('Receipts'!E997="","",997)</f>
      </c>
      <c r="K997" s="15" t="str">
        <f>IF('Receipts'!E997="","",IF(ISNUMBER('Receipts'!E997),'Receipts'!E997,DATEVALUE('Receipts'!E997)))</f>
      </c>
      <c r="L997" s="21" t="str">
        <f>IF('Receipts'!C997="","",'Receipts'!C997)</f>
        <v/>
      </c>
      <c r="M997" t="str">
        <f>IF('Receipts'!D997="","",'Receipts'!D997)</f>
        <v/>
      </c>
      <c r="N997" t="str">
        <f>IF('Receipts'!G997="","",'Receipts'!G997)</f>
        <v/>
      </c>
      <c r="O997" s="21" t="str">
        <f>IF('Receipts'!H997="","",'Receipts'!H997)</f>
        <v/>
      </c>
    </row>
    <row r="998">
      <c r="J998" t="str">
        <f>IF('Receipts'!E998="","",998)</f>
      </c>
      <c r="K998" s="15" t="str">
        <f>IF('Receipts'!E998="","",IF(ISNUMBER('Receipts'!E998),'Receipts'!E998,DATEVALUE('Receipts'!E998)))</f>
      </c>
      <c r="L998" s="21" t="str">
        <f>IF('Receipts'!C998="","",'Receipts'!C998)</f>
        <v/>
      </c>
      <c r="M998" t="str">
        <f>IF('Receipts'!D998="","",'Receipts'!D998)</f>
        <v/>
      </c>
      <c r="N998" t="str">
        <f>IF('Receipts'!G998="","",'Receipts'!G998)</f>
        <v/>
      </c>
      <c r="O998" s="21" t="str">
        <f>IF('Receipts'!H998="","",'Receipts'!H998)</f>
        <v/>
      </c>
    </row>
    <row r="999">
      <c r="J999" t="str">
        <f>IF('Receipts'!E999="","",999)</f>
      </c>
      <c r="K999" s="15" t="str">
        <f>IF('Receipts'!E999="","",IF(ISNUMBER('Receipts'!E999),'Receipts'!E999,DATEVALUE('Receipts'!E999)))</f>
      </c>
      <c r="L999" s="21" t="str">
        <f>IF('Receipts'!C999="","",'Receipts'!C999)</f>
        <v/>
      </c>
      <c r="M999" t="str">
        <f>IF('Receipts'!D999="","",'Receipts'!D999)</f>
        <v/>
      </c>
      <c r="N999" t="str">
        <f>IF('Receipts'!G999="","",'Receipts'!G999)</f>
        <v/>
      </c>
      <c r="O999" s="21" t="str">
        <f>IF('Receipts'!H999="","",'Receipts'!H999)</f>
        <v/>
      </c>
    </row>
    <row r="1000">
      <c r="J1000" t="str">
        <f>IF('Receipts'!E1000="","",1000)</f>
      </c>
      <c r="K1000" s="15" t="str">
        <f>IF('Receipts'!E1000="","",IF(ISNUMBER('Receipts'!E1000),'Receipts'!E1000,DATEVALUE('Receipts'!E1000)))</f>
      </c>
      <c r="L1000" s="21" t="str">
        <f>IF('Receipts'!C1000="","",'Receipts'!C1000)</f>
        <v/>
      </c>
      <c r="M1000" t="str">
        <f>IF('Receipts'!D1000="","",'Receipts'!D1000)</f>
        <v/>
      </c>
      <c r="N1000" t="str">
        <f>IF('Receipts'!G1000="","",'Receipts'!G1000)</f>
        <v/>
      </c>
      <c r="O1000" s="21" t="str">
        <f>IF('Receipts'!H1000="","",'Receipts'!H1000)</f>
        <v/>
      </c>
    </row>
    <row r="1001">
      <c r="J1001" t="str">
        <f>IF('Receipts'!E1001="","",1001)</f>
      </c>
      <c r="K1001" s="15" t="str">
        <f>IF('Receipts'!E1001="","",IF(ISNUMBER('Receipts'!E1001),'Receipts'!E1001,DATEVALUE('Receipts'!E1001)))</f>
      </c>
      <c r="L1001" s="21" t="str">
        <f>IF('Receipts'!C1001="","",'Receipts'!C1001)</f>
        <v/>
      </c>
      <c r="M1001" t="str">
        <f>IF('Receipts'!D1001="","",'Receipts'!D1001)</f>
        <v/>
      </c>
      <c r="N1001" t="str">
        <f>IF('Receipts'!G1001="","",'Receipts'!G1001)</f>
        <v/>
      </c>
      <c r="O1001" s="21" t="str">
        <f>IF('Receipts'!H1001="","",'Receipts'!H1001)</f>
        <v/>
      </c>
    </row>
  </sheetData>
  <mergeCells>
    <mergeCell ref="A1:H1"/>
    <mergeCell ref="A2:H2"/>
    <mergeCell ref="A6:B6"/>
    <mergeCell ref="C6:D6"/>
    <mergeCell ref="F6:H6"/>
    <mergeCell ref="A7:B7"/>
    <mergeCell ref="C7:D7"/>
    <mergeCell ref="F7:H7"/>
    <mergeCell ref="A9:H9"/>
    <mergeCell ref="F22:H24"/>
    <mergeCell ref="A26:H26"/>
    <mergeCell ref="A27:H27"/>
    <mergeCell ref="A28:H28"/>
    <mergeCell ref="A29:H29"/>
    <mergeCell ref="A30:H30"/>
    <mergeCell ref="A31:H31"/>
    <mergeCell ref="A32:H32"/>
  </mergeCells>
  <pageMargins left="0.7" right="0.7" top="0.75" bottom="0.75" header="0.3" footer="0.3"/>
  <drawing r:id="R3edb63993c9644bf"/>
</worksheet>
</file>